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270" firstSheet="2" activeTab="2"/>
  </bookViews>
  <sheets>
    <sheet name="107.3月菜單" sheetId="1" state="hidden" r:id="rId1"/>
    <sheet name="107.3月菜單 (素)" sheetId="2" state="hidden" r:id="rId2"/>
    <sheet name="3月菜單" sheetId="3" r:id="rId3"/>
    <sheet name="菜單第3周" sheetId="4" state="hidden" r:id="rId4"/>
    <sheet name="菜單第4周" sheetId="5" state="hidden" r:id="rId5"/>
    <sheet name="菜單第5周" sheetId="6" state="hidden" r:id="rId6"/>
    <sheet name="菜單第6周" sheetId="7" state="hidden" r:id="rId7"/>
    <sheet name="菜單第7周" sheetId="8" state="hidden" r:id="rId8"/>
    <sheet name="菜單第8周" sheetId="9" state="hidden" r:id="rId9"/>
  </sheets>
  <definedNames>
    <definedName name="_xlnm.Print_Area" localSheetId="0">'107.3月菜單'!$A$1:$O$68</definedName>
    <definedName name="_xlnm.Print_Area" localSheetId="1">'107.3月菜單 (素)'!$A$1:$O$68</definedName>
    <definedName name="_xlnm.Print_Area" localSheetId="2">'3月菜單'!$A$1:$H$36</definedName>
    <definedName name="_xlnm.Print_Area" localSheetId="4">'菜單第4周'!$A$1:$T$93</definedName>
    <definedName name="_xlnm.Print_Area" localSheetId="5">'菜單第5周'!$A$1:$T$90</definedName>
    <definedName name="_xlnm.Print_Area" localSheetId="6">'菜單第6周'!$A$1:$U$90</definedName>
    <definedName name="_xlnm.Print_Area" localSheetId="7">'菜單第7周'!$A$1:$T$85</definedName>
    <definedName name="_xlnm.Print_Area" localSheetId="8">'菜單第8周'!$A$1:$T$91</definedName>
  </definedNames>
  <calcPr fullCalcOnLoad="1"/>
</workbook>
</file>

<file path=xl/comments5.xml><?xml version="1.0" encoding="utf-8"?>
<comments xmlns="http://schemas.openxmlformats.org/spreadsheetml/2006/main">
  <authors>
    <author>pc01</author>
  </authors>
  <commentList>
    <comment ref="T44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  <comment ref="T91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公式有誤~已經更正</t>
        </r>
      </text>
    </comment>
  </commentList>
</comments>
</file>

<file path=xl/comments6.xml><?xml version="1.0" encoding="utf-8"?>
<comments xmlns="http://schemas.openxmlformats.org/spreadsheetml/2006/main">
  <authors>
    <author>pc01</author>
    <author>stf101</author>
  </authors>
  <commentList>
    <comment ref="L7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靜:芋頭可以再多一些嗎?白米的量可以調整</t>
        </r>
      </text>
    </comment>
    <comment ref="J10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雞茸沒有</t>
        </r>
        <r>
          <rPr>
            <sz val="11"/>
            <rFont val="Tahoma"/>
            <family val="2"/>
          </rPr>
          <t xml:space="preserve">CAS  
</t>
        </r>
        <r>
          <rPr>
            <sz val="11"/>
            <rFont val="細明體"/>
            <family val="3"/>
          </rPr>
          <t>改雞胸肉自行切
靜:有帶骨頭廚房的刀子切得動嗎?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-8
</t>
        </r>
      </text>
    </comment>
  </commentList>
</comments>
</file>

<file path=xl/comments7.xml><?xml version="1.0" encoding="utf-8"?>
<comments xmlns="http://schemas.openxmlformats.org/spreadsheetml/2006/main">
  <authors>
    <author>pc01</author>
    <author>stf101</author>
  </authors>
  <commentList>
    <comment ref="P23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射箭對45人請假比賽不用餐</t>
        </r>
      </text>
    </comment>
    <comment ref="D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1043/16</t>
        </r>
        <r>
          <rPr>
            <sz val="9"/>
            <rFont val="細明體"/>
            <family val="3"/>
          </rPr>
          <t>原本元</t>
        </r>
        <r>
          <rPr>
            <sz val="9"/>
            <rFont val="Tahoma"/>
            <family val="2"/>
          </rPr>
          <t>81</t>
        </r>
        <r>
          <rPr>
            <sz val="9"/>
            <rFont val="細明體"/>
            <family val="3"/>
          </rPr>
          <t>克</t>
        </r>
        <r>
          <rPr>
            <sz val="9"/>
            <rFont val="Tahoma"/>
            <family val="2"/>
          </rPr>
          <t>//76.5</t>
        </r>
        <r>
          <rPr>
            <sz val="9"/>
            <rFont val="細明體"/>
            <family val="3"/>
          </rPr>
          <t xml:space="preserve">克
</t>
        </r>
      </text>
    </comment>
    <comment ref="H15" authorId="1">
      <text>
        <r>
          <rPr>
            <b/>
            <sz val="9"/>
            <rFont val="Tahoma"/>
            <family val="2"/>
          </rPr>
          <t>stf101:</t>
        </r>
        <r>
          <rPr>
            <sz val="9"/>
            <rFont val="Tahoma"/>
            <family val="2"/>
          </rPr>
          <t xml:space="preserve">
3/17</t>
        </r>
        <r>
          <rPr>
            <sz val="9"/>
            <rFont val="細明體"/>
            <family val="3"/>
          </rPr>
          <t xml:space="preserve">扣150-12+138
</t>
        </r>
      </text>
    </comment>
  </commentList>
</comments>
</file>

<file path=xl/comments8.xml><?xml version="1.0" encoding="utf-8"?>
<comments xmlns="http://schemas.openxmlformats.org/spreadsheetml/2006/main">
  <authors>
    <author>pc01</author>
    <author>stf101</author>
  </authors>
  <commentList>
    <comment ref="H8" authorId="0">
      <text>
        <r>
          <rPr>
            <b/>
            <sz val="9"/>
            <rFont val="新細明體"/>
            <family val="1"/>
          </rPr>
          <t>pc01:</t>
        </r>
        <r>
          <rPr>
            <sz val="9"/>
            <rFont val="新細明體"/>
            <family val="1"/>
          </rPr>
          <t xml:space="preserve">
蛋白質要兩份</t>
        </r>
      </text>
    </comment>
    <comment ref="Q15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  <comment ref="Q62" authorId="1">
      <text>
        <r>
          <rPr>
            <b/>
            <sz val="14"/>
            <rFont val="Tahoma"/>
            <family val="2"/>
          </rPr>
          <t xml:space="preserve">bess:
</t>
        </r>
        <r>
          <rPr>
            <b/>
            <sz val="14"/>
            <rFont val="細明體"/>
            <family val="3"/>
          </rPr>
          <t>烹煮有疑問唷</t>
        </r>
        <r>
          <rPr>
            <b/>
            <sz val="14"/>
            <rFont val="Tahoma"/>
            <family val="2"/>
          </rPr>
          <t>?</t>
        </r>
      </text>
    </comment>
  </commentList>
</comments>
</file>

<file path=xl/sharedStrings.xml><?xml version="1.0" encoding="utf-8"?>
<sst xmlns="http://schemas.openxmlformats.org/spreadsheetml/2006/main" count="3106" uniqueCount="1360">
  <si>
    <t xml:space="preserve">                      </t>
  </si>
  <si>
    <t>營養分析(份數)</t>
  </si>
  <si>
    <t>蔬菜為預先排定.受天氣及採收期等因素影響.若有調動敬請見諒</t>
  </si>
  <si>
    <t xml:space="preserve">結頭菜                </t>
  </si>
  <si>
    <t>糙米飯</t>
  </si>
  <si>
    <t>特餐</t>
  </si>
  <si>
    <t>用餐人數</t>
  </si>
  <si>
    <t>食材</t>
  </si>
  <si>
    <t>單量(g)</t>
  </si>
  <si>
    <t>數量</t>
  </si>
  <si>
    <t>白米(順隆)</t>
  </si>
  <si>
    <t>糙米(順隆)</t>
  </si>
  <si>
    <t>有機青菜</t>
  </si>
  <si>
    <t>表單設計：軒泰食品溫悅柔營養師</t>
  </si>
  <si>
    <t>學校營養師：</t>
  </si>
  <si>
    <t>校長：</t>
  </si>
  <si>
    <t>小計</t>
  </si>
  <si>
    <t>地瓜</t>
  </si>
  <si>
    <t>數量(KG)</t>
  </si>
  <si>
    <t>白米(順隆)</t>
  </si>
  <si>
    <t>糙米飯</t>
  </si>
  <si>
    <t>用餐人數</t>
  </si>
  <si>
    <t>食材</t>
  </si>
  <si>
    <t>五穀米先送</t>
  </si>
  <si>
    <t xml:space="preserve">蔥"                   </t>
  </si>
  <si>
    <t>玉米飯</t>
  </si>
  <si>
    <t>小薏仁先送</t>
  </si>
  <si>
    <t>薏仁糙米飯</t>
  </si>
  <si>
    <t>醬燒麵腸</t>
  </si>
  <si>
    <t>肉絲麵線</t>
  </si>
  <si>
    <t>乾辣椒</t>
  </si>
  <si>
    <t>蒜花生</t>
  </si>
  <si>
    <t>宮保雞丁</t>
  </si>
  <si>
    <t>筍乾燒肉</t>
  </si>
  <si>
    <t>香酥柳葉魚</t>
  </si>
  <si>
    <t>薑絲冬瓜湯</t>
  </si>
  <si>
    <t>乾筍干(先送)</t>
  </si>
  <si>
    <t>福菜(先送)</t>
  </si>
  <si>
    <t xml:space="preserve">大黃瓜                </t>
  </si>
  <si>
    <t>37板</t>
  </si>
  <si>
    <t>9Kg</t>
  </si>
  <si>
    <t>大竹.新莊國民小學103學年度下學期第3週午餐食譜設計表</t>
  </si>
  <si>
    <t>大竹.新莊國民小學103學年度下學期第6週午餐食譜設計表</t>
  </si>
  <si>
    <t>大竹.新莊國民小學103學年度下學期第1週午餐食譜設計表</t>
  </si>
  <si>
    <t>糙米飯</t>
  </si>
  <si>
    <t>特餐</t>
  </si>
  <si>
    <t>用餐人數</t>
  </si>
  <si>
    <t>食材</t>
  </si>
  <si>
    <t>單量(g)</t>
  </si>
  <si>
    <t>數量(KG)</t>
  </si>
  <si>
    <t>數量</t>
  </si>
  <si>
    <t>白米(順隆)</t>
  </si>
  <si>
    <t>鐵板麵</t>
  </si>
  <si>
    <t>小烏龍麵</t>
  </si>
  <si>
    <t>糙米(順隆)</t>
  </si>
  <si>
    <t>絞肉cas</t>
  </si>
  <si>
    <t>飯要多</t>
  </si>
  <si>
    <t>洋蔥去皮</t>
  </si>
  <si>
    <t>咖哩雞丁</t>
  </si>
  <si>
    <t xml:space="preserve">雞胸丁CAS               </t>
  </si>
  <si>
    <t>三色丁cas</t>
  </si>
  <si>
    <t>豉汁排骨</t>
  </si>
  <si>
    <t>肉丁cas</t>
  </si>
  <si>
    <t>馬鈴薯去皮</t>
  </si>
  <si>
    <t>青蔥</t>
  </si>
  <si>
    <t>排骨丁cas</t>
  </si>
  <si>
    <t>紅蘿蔔</t>
  </si>
  <si>
    <t>黑胡椒粒600g</t>
  </si>
  <si>
    <t>冬瓜去皮</t>
  </si>
  <si>
    <t>咖哩粉</t>
  </si>
  <si>
    <t>4盒</t>
  </si>
  <si>
    <t>黑豆豉</t>
  </si>
  <si>
    <t>蒜仁</t>
  </si>
  <si>
    <t>小計</t>
  </si>
  <si>
    <t>白菜粉絲煲</t>
  </si>
  <si>
    <t xml:space="preserve">絞肉CAS           </t>
  </si>
  <si>
    <t>滷雞排</t>
  </si>
  <si>
    <t>排5-解凍退冰cas</t>
  </si>
  <si>
    <t>花菜什錦</t>
  </si>
  <si>
    <t>青花菜去頭</t>
  </si>
  <si>
    <t xml:space="preserve">冬粉絲       </t>
  </si>
  <si>
    <t>滷味滷包</t>
  </si>
  <si>
    <t>1大包</t>
  </si>
  <si>
    <t xml:space="preserve">白花菜       </t>
  </si>
  <si>
    <t xml:space="preserve">大白菜 </t>
  </si>
  <si>
    <t>木耳絲</t>
  </si>
  <si>
    <t xml:space="preserve">紅蘿蔔          </t>
  </si>
  <si>
    <t>鮑魚菇</t>
  </si>
  <si>
    <t xml:space="preserve">生木耳絲   </t>
  </si>
  <si>
    <t xml:space="preserve">紅蘿蔔絲               </t>
  </si>
  <si>
    <t>蒜末</t>
  </si>
  <si>
    <t>金針菇</t>
  </si>
  <si>
    <t>有機青菜</t>
  </si>
  <si>
    <t>青菜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</si>
  <si>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</si>
  <si>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</si>
  <si>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</si>
  <si>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</si>
  <si>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柴魚味噌湯</t>
  </si>
  <si>
    <t>柴魚片</t>
  </si>
  <si>
    <t>酸菜豬血湯</t>
  </si>
  <si>
    <t>酸菜心絲</t>
  </si>
  <si>
    <t>芥菜雞湯</t>
  </si>
  <si>
    <t>芥菜仁</t>
  </si>
  <si>
    <t>豆腐4.5K-非</t>
  </si>
  <si>
    <t>豬血自行-切大塊</t>
  </si>
  <si>
    <t>雞丁cas</t>
  </si>
  <si>
    <t>味噌細3K</t>
  </si>
  <si>
    <t>韭菜</t>
  </si>
  <si>
    <t>脆筍片</t>
  </si>
  <si>
    <t>薑絲</t>
  </si>
  <si>
    <t>薑片</t>
  </si>
  <si>
    <t>濕海帶芽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</si>
  <si>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</si>
  <si>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</si>
  <si>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</si>
  <si>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</si>
  <si>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</si>
  <si>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</si>
  <si>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</si>
  <si>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</si>
  <si>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素絞肉</t>
  </si>
  <si>
    <t>高麗菜</t>
  </si>
  <si>
    <t>咖哩鮮蔬</t>
  </si>
  <si>
    <t>豆腸</t>
  </si>
  <si>
    <t>豉汁素排骨</t>
  </si>
  <si>
    <t>素排骨酥(濕)</t>
  </si>
  <si>
    <t>青椒</t>
  </si>
  <si>
    <t>青豆莢</t>
  </si>
  <si>
    <t>白蘿蔔</t>
  </si>
  <si>
    <t>素肚</t>
  </si>
  <si>
    <t xml:space="preserve">木耳絲   </t>
  </si>
  <si>
    <t>海結</t>
  </si>
  <si>
    <t>味噌湯</t>
  </si>
  <si>
    <t>海帶芽</t>
  </si>
  <si>
    <t>酸菜豆捲湯</t>
  </si>
  <si>
    <t>芥菜脆筍湯</t>
  </si>
  <si>
    <t>乾豆捲</t>
  </si>
  <si>
    <t>軒泰食品有限公司</t>
  </si>
  <si>
    <t>大竹.新莊</t>
  </si>
  <si>
    <t>國小</t>
  </si>
  <si>
    <t>月</t>
  </si>
  <si>
    <t>月菜單</t>
  </si>
  <si>
    <t>日期</t>
  </si>
  <si>
    <t>星期</t>
  </si>
  <si>
    <t>主食</t>
  </si>
  <si>
    <t>主菜</t>
  </si>
  <si>
    <t>副菜</t>
  </si>
  <si>
    <t>湯品</t>
  </si>
  <si>
    <t>全榖根莖</t>
  </si>
  <si>
    <t>豆魚肉蛋</t>
  </si>
  <si>
    <t>蔬菜</t>
  </si>
  <si>
    <t>堅果油脂</t>
  </si>
  <si>
    <t>乳品</t>
  </si>
  <si>
    <t>熱量(kcal)</t>
  </si>
  <si>
    <t>一</t>
  </si>
  <si>
    <t>時蔬</t>
  </si>
  <si>
    <t>二</t>
  </si>
  <si>
    <t>香根結頭湯</t>
  </si>
  <si>
    <t>糙米.白米</t>
  </si>
  <si>
    <t>三</t>
  </si>
  <si>
    <t>豆漿</t>
  </si>
  <si>
    <t>四</t>
  </si>
  <si>
    <t>五</t>
  </si>
  <si>
    <t>蕎麥糙米飯</t>
  </si>
  <si>
    <t>蕎麥.糙米.白米</t>
  </si>
  <si>
    <t>冬瓜燒雞</t>
  </si>
  <si>
    <t>香菇肉燥</t>
  </si>
  <si>
    <t>香菇.絞肉.花瓜</t>
  </si>
  <si>
    <t>螞蟻上樹</t>
  </si>
  <si>
    <t>小薏仁.糙米.白米</t>
  </si>
  <si>
    <t>黃金蛋筍片</t>
  </si>
  <si>
    <t>白菜滷</t>
  </si>
  <si>
    <t>五穀糙米飯</t>
  </si>
  <si>
    <t>羅宋湯</t>
  </si>
  <si>
    <t>五穀米.糙米.白米</t>
  </si>
  <si>
    <t>番茄.高麗菜.西芹</t>
  </si>
  <si>
    <t>地瓜飯</t>
  </si>
  <si>
    <t>榨菜細粉湯</t>
  </si>
  <si>
    <t>地瓜.白米</t>
  </si>
  <si>
    <t>薑汁肉片</t>
  </si>
  <si>
    <t>錦繡蛋花湯</t>
  </si>
  <si>
    <t>麥片飯</t>
  </si>
  <si>
    <t>麥片.白米</t>
  </si>
  <si>
    <t>安全、衛生、符合政府規定</t>
  </si>
  <si>
    <t>產品責任險一億元整</t>
  </si>
  <si>
    <t>物流中心地址：平鎮市民族路雙連三段37之2號</t>
  </si>
  <si>
    <t>營養師：</t>
  </si>
  <si>
    <t>溫悅柔</t>
  </si>
  <si>
    <t>電話:03-4200919</t>
  </si>
  <si>
    <t>菜單設計：溫悅柔營養師</t>
  </si>
  <si>
    <t>審核：陳靜璇營養師</t>
  </si>
  <si>
    <t>校長：麥建輝校長</t>
  </si>
  <si>
    <t>宮保素雞</t>
  </si>
  <si>
    <t>肉絲羹麵線</t>
  </si>
  <si>
    <t>玉米濃湯</t>
  </si>
  <si>
    <t>榨菜.冬粉.木耳</t>
  </si>
  <si>
    <t>紫米糙米飯</t>
  </si>
  <si>
    <t>柳葉魚</t>
  </si>
  <si>
    <t>芋頭雜糧粥</t>
  </si>
  <si>
    <t>地瓜飯</t>
  </si>
  <si>
    <t>麻婆豆腐</t>
  </si>
  <si>
    <t>香菜.結頭菜.大骨</t>
  </si>
  <si>
    <t>彩頭滷素肚</t>
  </si>
  <si>
    <t>有機小松菜</t>
  </si>
  <si>
    <t>有機小白菜</t>
  </si>
  <si>
    <t>波菜</t>
  </si>
  <si>
    <t>紅蘿蔔絲</t>
  </si>
  <si>
    <t>薑絲</t>
  </si>
  <si>
    <t>木耳絲</t>
  </si>
  <si>
    <t>薑片</t>
  </si>
  <si>
    <t>二砂</t>
  </si>
  <si>
    <t xml:space="preserve">紅蘿蔔絲             </t>
  </si>
  <si>
    <t>青蔥</t>
  </si>
  <si>
    <t>小計</t>
  </si>
  <si>
    <t xml:space="preserve">洗選蛋             </t>
  </si>
  <si>
    <t>五味冬瓜</t>
  </si>
  <si>
    <t>冬瓜</t>
  </si>
  <si>
    <t>海芽滑蛋</t>
  </si>
  <si>
    <t xml:space="preserve">濕海帶芽                </t>
  </si>
  <si>
    <t>大白菜</t>
  </si>
  <si>
    <t>白蘿蔔</t>
  </si>
  <si>
    <t>紅蘿蔔片</t>
  </si>
  <si>
    <t>生香菇</t>
  </si>
  <si>
    <t>五香粉</t>
  </si>
  <si>
    <t>滷味滷包</t>
  </si>
  <si>
    <t>青菜</t>
  </si>
  <si>
    <t>有機青菜</t>
  </si>
  <si>
    <t>有機青江菜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</si>
  <si>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</si>
  <si>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</si>
  <si>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薑汁地瓜湯</t>
  </si>
  <si>
    <t>香根結頭菜湯</t>
  </si>
  <si>
    <t>蒸饅頭</t>
  </si>
  <si>
    <t>桂冠饅頭40g</t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</si>
  <si>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</si>
  <si>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</si>
  <si>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</si>
  <si>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</si>
  <si>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</si>
  <si>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</si>
  <si>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</si>
  <si>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</si>
  <si>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</si>
  <si>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>香菜</t>
  </si>
  <si>
    <t>乾香菇絲</t>
  </si>
  <si>
    <t>水果</t>
  </si>
  <si>
    <t>乳品-優酪乳-光泉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</si>
  <si>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</si>
  <si>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</si>
  <si>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</si>
  <si>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</si>
  <si>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</si>
  <si>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</si>
  <si>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</si>
  <si>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</si>
  <si>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大竹.新莊國民小學103學年度下學期第2週午餐食譜設計表</t>
  </si>
  <si>
    <t>燕麥飯</t>
  </si>
  <si>
    <t>糙米飯</t>
  </si>
  <si>
    <t>特餐</t>
  </si>
  <si>
    <t>蕎麥糙米飯</t>
  </si>
  <si>
    <t>用餐人數</t>
  </si>
  <si>
    <t>食材</t>
  </si>
  <si>
    <t>單量(g)</t>
  </si>
  <si>
    <t>數量(KG)</t>
  </si>
  <si>
    <t>數量</t>
  </si>
  <si>
    <t>白米(順隆)</t>
  </si>
  <si>
    <t>酸辣麵疙瘩</t>
  </si>
  <si>
    <t>麵疙瘩</t>
  </si>
  <si>
    <t>燕麥片</t>
  </si>
  <si>
    <t>糙米(順隆)</t>
  </si>
  <si>
    <t>豬血</t>
  </si>
  <si>
    <t>乾木耳絲-先送</t>
  </si>
  <si>
    <t>1包</t>
  </si>
  <si>
    <t>蕎麥先送</t>
  </si>
  <si>
    <t>三杯雞</t>
  </si>
  <si>
    <t xml:space="preserve">雞胸丁CAS               </t>
  </si>
  <si>
    <t>醋溜蒸魚</t>
  </si>
  <si>
    <t>多利魚片</t>
  </si>
  <si>
    <t>紅蘿蔔絲</t>
  </si>
  <si>
    <t>回鍋肉</t>
  </si>
  <si>
    <t xml:space="preserve">肉片CAS      </t>
  </si>
  <si>
    <t>五寶鮮蔬</t>
  </si>
  <si>
    <t>青花菜去頭</t>
  </si>
  <si>
    <t>豬血糕丁-津</t>
  </si>
  <si>
    <t>薑絲</t>
  </si>
  <si>
    <t>脆筍絲</t>
  </si>
  <si>
    <t>木耳絲</t>
  </si>
  <si>
    <t xml:space="preserve">百頁丁  -非       </t>
  </si>
  <si>
    <t>薑片</t>
  </si>
  <si>
    <t>烏醋</t>
  </si>
  <si>
    <t>肉絲</t>
  </si>
  <si>
    <t>豆干片-非</t>
  </si>
  <si>
    <t>鮑魚菇</t>
  </si>
  <si>
    <t xml:space="preserve">蒜仁         </t>
  </si>
  <si>
    <t>二砂</t>
  </si>
  <si>
    <t>存</t>
  </si>
  <si>
    <t>豆芽菜</t>
  </si>
  <si>
    <t>高麗菜</t>
  </si>
  <si>
    <t xml:space="preserve">木耳絲      </t>
  </si>
  <si>
    <t xml:space="preserve">蔥                </t>
  </si>
  <si>
    <t>紅小椒</t>
  </si>
  <si>
    <t>洗選蛋</t>
  </si>
  <si>
    <t xml:space="preserve">蒜末         </t>
  </si>
  <si>
    <t xml:space="preserve">紅蘿蔔絲             </t>
  </si>
  <si>
    <t>黑麻油</t>
  </si>
  <si>
    <t>2桶</t>
  </si>
  <si>
    <t>青蔥</t>
  </si>
  <si>
    <t>小計</t>
  </si>
  <si>
    <t>木須白菜</t>
  </si>
  <si>
    <t xml:space="preserve">洗選蛋             </t>
  </si>
  <si>
    <t>鐵板豆腐</t>
  </si>
  <si>
    <t>油腐丁-非</t>
  </si>
  <si>
    <t>蘿蔔燒雞</t>
  </si>
  <si>
    <t>雞胸丁CAS</t>
  </si>
  <si>
    <t>五味冬瓜</t>
  </si>
  <si>
    <t>冬瓜</t>
  </si>
  <si>
    <t>海芽滑蛋</t>
  </si>
  <si>
    <t xml:space="preserve">濕海帶芽                </t>
  </si>
  <si>
    <t>大白菜</t>
  </si>
  <si>
    <t>洋蔥去皮</t>
  </si>
  <si>
    <t>白蘿蔔</t>
  </si>
  <si>
    <t>肉絲CAS</t>
  </si>
  <si>
    <t>紅蘿蔔片</t>
  </si>
  <si>
    <t>蝦皮</t>
  </si>
  <si>
    <t>生香菇</t>
  </si>
  <si>
    <t>蒜仁</t>
  </si>
  <si>
    <t>五香粉</t>
  </si>
  <si>
    <t>1盒</t>
  </si>
  <si>
    <t>滷味滷包</t>
  </si>
  <si>
    <t>蒜末</t>
  </si>
  <si>
    <t>青菜</t>
  </si>
  <si>
    <t>大陸A菜</t>
  </si>
  <si>
    <t>有機青菜</t>
  </si>
  <si>
    <t>有機青江菜</t>
  </si>
  <si>
    <t>小白菜</t>
  </si>
  <si>
    <t>有機波菜</t>
  </si>
  <si>
    <t>蚵白菜</t>
  </si>
  <si>
    <t>蒜末/薑絲</t>
  </si>
  <si>
    <r>
      <t>豆漿</t>
    </r>
    <r>
      <rPr>
        <sz val="11"/>
        <rFont val="新細明體"/>
        <family val="1"/>
      </rPr>
      <t>非基黃豆先送</t>
    </r>
  </si>
  <si>
    <t>台糖二砂25K</t>
  </si>
  <si>
    <t>1件</t>
  </si>
  <si>
    <t>薑汁地瓜湯</t>
  </si>
  <si>
    <t>香根結頭菜湯</t>
  </si>
  <si>
    <t>蒸饅頭</t>
  </si>
  <si>
    <t>桂冠饅頭40g</t>
  </si>
  <si>
    <r>
      <t>2</t>
    </r>
    <r>
      <rPr>
        <sz val="11"/>
        <color indexed="8"/>
        <rFont val="新細明體"/>
        <family val="1"/>
      </rPr>
      <t>110個</t>
    </r>
  </si>
  <si>
    <t>元宵鹹湯圓</t>
  </si>
  <si>
    <t>小湯圓</t>
  </si>
  <si>
    <t>四神湯</t>
  </si>
  <si>
    <t>四神先送</t>
  </si>
  <si>
    <t>黑糖450g</t>
  </si>
  <si>
    <t xml:space="preserve">紅蘿蔔片           </t>
  </si>
  <si>
    <t>茼蒿</t>
  </si>
  <si>
    <t>小薏仁先送</t>
  </si>
  <si>
    <t>地瓜</t>
  </si>
  <si>
    <t xml:space="preserve">大骨cas            </t>
  </si>
  <si>
    <t>鹹的</t>
  </si>
  <si>
    <t>香菜</t>
  </si>
  <si>
    <t>乾香菇絲</t>
  </si>
  <si>
    <t>雞架</t>
  </si>
  <si>
    <t>水果</t>
  </si>
  <si>
    <t>乳品-優酪乳-光泉</t>
  </si>
  <si>
    <t>2120份</t>
  </si>
  <si>
    <t>營養分析</t>
  </si>
  <si>
    <t>全穀根莖類</t>
  </si>
  <si>
    <t>豆魚肉蛋類</t>
  </si>
  <si>
    <t>蔬菜類</t>
  </si>
  <si>
    <t>油脂類</t>
  </si>
  <si>
    <t>水果類</t>
  </si>
  <si>
    <t>奶類</t>
  </si>
  <si>
    <t>熱量</t>
  </si>
  <si>
    <t>三杯素腰花</t>
  </si>
  <si>
    <t>素腰花粒</t>
  </si>
  <si>
    <t>翠綠鮮炒</t>
  </si>
  <si>
    <t>刈薯</t>
  </si>
  <si>
    <t>回鍋干片</t>
  </si>
  <si>
    <t>素紫米糕</t>
  </si>
  <si>
    <t>四季豆</t>
  </si>
  <si>
    <t>彩椒</t>
  </si>
  <si>
    <t>杏鮑菇</t>
  </si>
  <si>
    <t>蘿蔔燒麵輪</t>
  </si>
  <si>
    <t>麵輪</t>
  </si>
  <si>
    <t>玉米筍</t>
  </si>
  <si>
    <t>荷蘭豆</t>
  </si>
  <si>
    <t>​</t>
  </si>
  <si>
    <t xml:space="preserve"> </t>
  </si>
  <si>
    <t>芋頭雜糧粥</t>
  </si>
  <si>
    <r>
      <t>玉米粒C</t>
    </r>
    <r>
      <rPr>
        <sz val="12"/>
        <color theme="1"/>
        <rFont val="Calibri"/>
        <family val="1"/>
      </rPr>
      <t>AS-非-嘉鹿</t>
    </r>
  </si>
  <si>
    <t>雞胸丁CAS</t>
  </si>
  <si>
    <t>香菇肉燥</t>
  </si>
  <si>
    <t>低脂絞肉CAS-復進</t>
  </si>
  <si>
    <t>麵腸切片</t>
  </si>
  <si>
    <t>冬瓜去皮</t>
  </si>
  <si>
    <t>絞2豆乾丁-非</t>
  </si>
  <si>
    <t>CAS三色丁</t>
  </si>
  <si>
    <t>台糖沙拉油18L</t>
  </si>
  <si>
    <t>小黃瓜</t>
  </si>
  <si>
    <t>鹹冬瓜3K</t>
  </si>
  <si>
    <t>絞花瓜</t>
  </si>
  <si>
    <r>
      <t>雞胸肉C</t>
    </r>
    <r>
      <rPr>
        <sz val="12"/>
        <color theme="1"/>
        <rFont val="Calibri"/>
        <family val="1"/>
      </rPr>
      <t>AS</t>
    </r>
  </si>
  <si>
    <t>甜麵醬</t>
  </si>
  <si>
    <t>薑片</t>
  </si>
  <si>
    <t>乾香菇絲先送</t>
  </si>
  <si>
    <t>高麗菜</t>
  </si>
  <si>
    <t>白芝麻</t>
  </si>
  <si>
    <t>青蔥</t>
  </si>
  <si>
    <t>絞紅蔥頭</t>
  </si>
  <si>
    <t>蒜泥</t>
  </si>
  <si>
    <t>紅羅蔔片</t>
  </si>
  <si>
    <t>紅蘿蔔小丁</t>
  </si>
  <si>
    <t xml:space="preserve">油蔥酥5斤"            </t>
  </si>
  <si>
    <t>1包</t>
  </si>
  <si>
    <t>1包</t>
  </si>
  <si>
    <t>小計</t>
  </si>
  <si>
    <t>彩絲菠菜</t>
  </si>
  <si>
    <t>菠菜</t>
  </si>
  <si>
    <t>西芹炒蒟蒻</t>
  </si>
  <si>
    <t>素腰花片</t>
  </si>
  <si>
    <t>花生滷豬腳</t>
  </si>
  <si>
    <t>蹄旁肉丁CAS</t>
  </si>
  <si>
    <t>麻婆豆腐</t>
  </si>
  <si>
    <t>豆腐4.5K-非</t>
  </si>
  <si>
    <t>芥仁什錦</t>
  </si>
  <si>
    <t>芥菜仁</t>
  </si>
  <si>
    <t>肉絲CAS</t>
  </si>
  <si>
    <t xml:space="preserve">西洋芹               </t>
  </si>
  <si>
    <t>黑豆干切9丁-非</t>
  </si>
  <si>
    <t xml:space="preserve">CAS絞肉-復            </t>
  </si>
  <si>
    <t>9Kg</t>
  </si>
  <si>
    <t>金針菇</t>
  </si>
  <si>
    <t>紅椒</t>
  </si>
  <si>
    <t xml:space="preserve">紅蘿蔔片            </t>
  </si>
  <si>
    <t>紅蘿蔔大丁</t>
  </si>
  <si>
    <t xml:space="preserve">紅蘿蔔        </t>
  </si>
  <si>
    <t>鮑魚菇</t>
  </si>
  <si>
    <t xml:space="preserve">薑絲                 </t>
  </si>
  <si>
    <t>生花生先送</t>
  </si>
  <si>
    <t>4Kg</t>
  </si>
  <si>
    <t>木耳絲</t>
  </si>
  <si>
    <t xml:space="preserve">蒜末         </t>
  </si>
  <si>
    <t>乾豆捲1.8K</t>
  </si>
  <si>
    <t>滷味滷包</t>
  </si>
  <si>
    <t xml:space="preserve">蒜末          </t>
  </si>
  <si>
    <t>1Kg</t>
  </si>
  <si>
    <t>薑絲</t>
  </si>
  <si>
    <t>辣豆瓣醬3K</t>
  </si>
  <si>
    <t>紅蘿蔔絲</t>
  </si>
  <si>
    <t>2桶</t>
  </si>
  <si>
    <t>木須扁蒲</t>
  </si>
  <si>
    <t>扁蒲</t>
  </si>
  <si>
    <t>有機青菜</t>
  </si>
  <si>
    <t>有機小松菜</t>
  </si>
  <si>
    <t>青菜</t>
  </si>
  <si>
    <t>美生菜</t>
  </si>
  <si>
    <t>有機高麗菜</t>
  </si>
  <si>
    <t>蚵白菜</t>
  </si>
  <si>
    <t>蒜末</t>
  </si>
  <si>
    <t>薑絲紫菜湯</t>
  </si>
  <si>
    <t xml:space="preserve">紫菜150g圓      </t>
  </si>
  <si>
    <t>番茄蛋花湯</t>
  </si>
  <si>
    <t>蒸蘿蔔糕</t>
  </si>
  <si>
    <t>1</t>
  </si>
  <si>
    <t>玉米濃湯</t>
  </si>
  <si>
    <t>玉米粒-非.CAS</t>
  </si>
  <si>
    <t>大滷湯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</si>
  <si>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</si>
  <si>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</si>
  <si>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</si>
  <si>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</si>
  <si>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</si>
  <si>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</si>
  <si>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不要淋醬</t>
  </si>
  <si>
    <t>馬鈴薯去皮</t>
  </si>
  <si>
    <t xml:space="preserve">紅蘿蔔絲               </t>
  </si>
  <si>
    <t>小魚乾</t>
  </si>
  <si>
    <t>青蔥</t>
  </si>
  <si>
    <t xml:space="preserve">紅蘿蔔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</si>
  <si>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</si>
  <si>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</si>
  <si>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>洋蔥去皮</t>
  </si>
  <si>
    <t xml:space="preserve">豆腐4.8K-非        </t>
  </si>
  <si>
    <t>台糖二砂25K</t>
  </si>
  <si>
    <t>1件</t>
  </si>
  <si>
    <t>紫菜要先洗過</t>
  </si>
  <si>
    <t>水果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</si>
  <si>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</si>
  <si>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</si>
  <si>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</si>
  <si>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</si>
  <si>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</si>
  <si>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</si>
  <si>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</si>
  <si>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大竹.新莊國民小學103學年度下學期第3週午餐食譜設計表</t>
  </si>
  <si>
    <t>玉米飯</t>
  </si>
  <si>
    <t>糙米飯</t>
  </si>
  <si>
    <t>特餐</t>
  </si>
  <si>
    <t>糙米飯</t>
  </si>
  <si>
    <t>薏仁糙米飯</t>
  </si>
  <si>
    <t>用餐人數</t>
  </si>
  <si>
    <t>食材</t>
  </si>
  <si>
    <t>單量(g)</t>
  </si>
  <si>
    <t>數量(KG)</t>
  </si>
  <si>
    <t>數量</t>
  </si>
  <si>
    <t>白米(順隆)</t>
  </si>
  <si>
    <t>芋頭雜糧粥</t>
  </si>
  <si>
    <t>糙米(順隆)</t>
  </si>
  <si>
    <t>芋頭</t>
  </si>
  <si>
    <t>小薏仁先送</t>
  </si>
  <si>
    <t>冬瓜燒素香</t>
  </si>
  <si>
    <t>素肚</t>
  </si>
  <si>
    <t>香菇素肉燥</t>
  </si>
  <si>
    <t>小麵輪先送</t>
  </si>
  <si>
    <t>五穀米先送</t>
  </si>
  <si>
    <t>彩繪什錦</t>
  </si>
  <si>
    <t>甜豆</t>
  </si>
  <si>
    <t>醬燒麵腸</t>
  </si>
  <si>
    <t>杏鮑菇</t>
  </si>
  <si>
    <t>山藥</t>
  </si>
  <si>
    <t>彩椒</t>
  </si>
  <si>
    <t>青椒</t>
  </si>
  <si>
    <t>紅蘿蔔片</t>
  </si>
  <si>
    <t>紅蘿蔔小丁</t>
  </si>
  <si>
    <t>花生滷黑干</t>
  </si>
  <si>
    <t xml:space="preserve">西洋芹               </t>
  </si>
  <si>
    <t>黑豆干切9丁-非</t>
  </si>
  <si>
    <t>青豆仁</t>
  </si>
  <si>
    <t>乾豆捲</t>
  </si>
  <si>
    <t>素絞肉</t>
  </si>
  <si>
    <t>0.3</t>
  </si>
  <si>
    <t>80片</t>
  </si>
  <si>
    <t xml:space="preserve">洗選蛋          </t>
  </si>
  <si>
    <t xml:space="preserve">紅蘿蔔絲              </t>
  </si>
  <si>
    <t>番茄</t>
  </si>
  <si>
    <t>洗選蛋</t>
  </si>
  <si>
    <t>大白菜</t>
  </si>
  <si>
    <t xml:space="preserve">薑絲                </t>
  </si>
  <si>
    <t>馬鈴薯去皮</t>
  </si>
  <si>
    <t xml:space="preserve">紅蘿蔔絲               </t>
  </si>
  <si>
    <t xml:space="preserve">乾木耳絲-先送    </t>
  </si>
  <si>
    <r>
      <t>豆漿</t>
    </r>
    <r>
      <rPr>
        <sz val="12"/>
        <rFont val="新細明體"/>
        <family val="1"/>
      </rPr>
      <t>非基黃豆先送</t>
    </r>
  </si>
  <si>
    <t xml:space="preserve">豆腐4.8K-非        </t>
  </si>
  <si>
    <t>台糖二砂25K</t>
  </si>
  <si>
    <t>芋頭小丁(冷凍)</t>
  </si>
  <si>
    <t>3桶</t>
  </si>
  <si>
    <t>素蘿蔔糕100g-禎祥</t>
  </si>
  <si>
    <t>蘿蔔糕100g-禎祥</t>
  </si>
  <si>
    <t xml:space="preserve">紅蘿蔔絲            </t>
  </si>
  <si>
    <t xml:space="preserve">CAS大骨              </t>
  </si>
  <si>
    <t>大竹.新莊國民小學103學年度下學期第4週午餐食譜設計表</t>
  </si>
  <si>
    <t>芝麻飯</t>
  </si>
  <si>
    <t>糙米飯</t>
  </si>
  <si>
    <t>特餐</t>
  </si>
  <si>
    <t>五穀糙米飯</t>
  </si>
  <si>
    <t>用餐人數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</si>
  <si>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</si>
  <si>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</si>
  <si>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</si>
  <si>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</si>
  <si>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</si>
  <si>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</si>
  <si>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</si>
  <si>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</si>
  <si>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魚板絲(細)</t>
  </si>
  <si>
    <t>白芝麻(過炒)</t>
  </si>
  <si>
    <t>小白菜</t>
  </si>
  <si>
    <t>不辣子雞丁</t>
  </si>
  <si>
    <t>雞丁CAS</t>
  </si>
  <si>
    <t>蔥爆肉柳</t>
  </si>
  <si>
    <t>肉柳CAS</t>
  </si>
  <si>
    <t>紅蘿蔔絲</t>
  </si>
  <si>
    <t>蔥油淋魚</t>
  </si>
  <si>
    <t>鲂魚丁</t>
  </si>
  <si>
    <t>五香滷味</t>
  </si>
  <si>
    <t>油腐丁-非</t>
  </si>
  <si>
    <t>青椒</t>
  </si>
  <si>
    <t xml:space="preserve">洋蔥去皮             </t>
  </si>
  <si>
    <t>生香菇</t>
  </si>
  <si>
    <t>豆腐4.8K-非</t>
  </si>
  <si>
    <t>海結</t>
  </si>
  <si>
    <t>洋蔥去皮</t>
  </si>
  <si>
    <t>紅蘿蔔 絲</t>
  </si>
  <si>
    <t>肉絲CAS</t>
  </si>
  <si>
    <t>白蘿蔔</t>
  </si>
  <si>
    <t>彩椒</t>
  </si>
  <si>
    <t xml:space="preserve">蒜末         </t>
  </si>
  <si>
    <t>青蔥</t>
  </si>
  <si>
    <t>存</t>
  </si>
  <si>
    <t>紅小椒</t>
  </si>
  <si>
    <t>柴魚片600G</t>
  </si>
  <si>
    <t>蒜仁</t>
  </si>
  <si>
    <t>蒜片</t>
  </si>
  <si>
    <t>滷味滷包</t>
  </si>
  <si>
    <t>小計</t>
  </si>
  <si>
    <t>田園四色</t>
  </si>
  <si>
    <t>馬鈴薯去皮</t>
  </si>
  <si>
    <t>脆筍片</t>
  </si>
  <si>
    <t>營養蒸蛋</t>
  </si>
  <si>
    <t>豆腐4.5K-非</t>
  </si>
  <si>
    <t>5板</t>
  </si>
  <si>
    <t>白菜滷</t>
  </si>
  <si>
    <t>大白菜</t>
  </si>
  <si>
    <t>鮮瓜燴菇</t>
  </si>
  <si>
    <t>鴿蛋小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</si>
  <si>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</si>
  <si>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</si>
  <si>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</si>
  <si>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</si>
  <si>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</si>
  <si>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</si>
  <si>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</si>
  <si>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紅蘿蔔片</t>
  </si>
  <si>
    <t>鮑魚菇</t>
  </si>
  <si>
    <t>青豆仁</t>
  </si>
  <si>
    <t>青蔥</t>
  </si>
  <si>
    <t>玻璃紙</t>
  </si>
  <si>
    <r>
      <t>7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張</t>
    </r>
  </si>
  <si>
    <t>乾木耳絲</t>
  </si>
  <si>
    <t>蒜末</t>
  </si>
  <si>
    <t xml:space="preserve">蒜末         </t>
  </si>
  <si>
    <t xml:space="preserve">紅蘿蔔絲          </t>
  </si>
  <si>
    <t>絞肉CAS-復</t>
  </si>
  <si>
    <t>麵筋泡</t>
  </si>
  <si>
    <t xml:space="preserve">薑絲            </t>
  </si>
  <si>
    <t>小計</t>
  </si>
  <si>
    <t>蒜末大陸A菜</t>
  </si>
  <si>
    <t>大陸A菜</t>
  </si>
  <si>
    <t>蒜末黑葉白菜</t>
  </si>
  <si>
    <t>有機黑葉白菜</t>
  </si>
  <si>
    <t>青菜</t>
  </si>
  <si>
    <t>高麗菜</t>
  </si>
  <si>
    <t>有機青菜</t>
  </si>
  <si>
    <t>有機羅曼A菜</t>
  </si>
  <si>
    <t>蚵白菜</t>
  </si>
  <si>
    <t>蒜末</t>
  </si>
  <si>
    <t>薑絲</t>
  </si>
  <si>
    <t>紅蘿蔔絲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</si>
  <si>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</si>
  <si>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</si>
  <si>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</si>
  <si>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大竹射箭隊比賽停餐</t>
  </si>
  <si>
    <t>黃瓜排骨湯</t>
  </si>
  <si>
    <t>大黃瓜</t>
  </si>
  <si>
    <t>菠菜菇湯</t>
  </si>
  <si>
    <t>菠菜</t>
  </si>
  <si>
    <t>五行蔬菜湯</t>
  </si>
  <si>
    <t>白蘿蔔</t>
  </si>
  <si>
    <t>羅宋湯</t>
  </si>
  <si>
    <t>高麗菜</t>
  </si>
  <si>
    <t>綠豆南瓜湯</t>
  </si>
  <si>
    <t>綠豆</t>
  </si>
  <si>
    <t xml:space="preserve">龍骨丁 cas           </t>
  </si>
  <si>
    <t xml:space="preserve">金針菇               </t>
  </si>
  <si>
    <t>木耳絲</t>
  </si>
  <si>
    <t xml:space="preserve">馬鈴薯去皮          </t>
  </si>
  <si>
    <t>南瓜</t>
  </si>
  <si>
    <t>薑絲</t>
  </si>
  <si>
    <t>黃豆芽</t>
  </si>
  <si>
    <t xml:space="preserve">蕃茄              </t>
  </si>
  <si>
    <t>二砂</t>
  </si>
  <si>
    <t>存</t>
  </si>
  <si>
    <t>枸杞600g</t>
  </si>
  <si>
    <t>1包</t>
  </si>
  <si>
    <t>紅蘿蔔絲</t>
  </si>
  <si>
    <t xml:space="preserve">大骨cas            </t>
  </si>
  <si>
    <t>芹菜</t>
  </si>
  <si>
    <t xml:space="preserve">西洋芹            </t>
  </si>
  <si>
    <t>601扣1葷</t>
  </si>
  <si>
    <t>大骨CAS</t>
  </si>
  <si>
    <t>605扣1葷</t>
  </si>
  <si>
    <t>大竹四年級校外教學</t>
  </si>
  <si>
    <t>大竹三年級校外教學</t>
  </si>
  <si>
    <t>608扣1葷</t>
  </si>
  <si>
    <t>新莊六年級畢旅不用餐</t>
  </si>
  <si>
    <t>609扣1葷</t>
  </si>
  <si>
    <t>610扣2葷</t>
  </si>
  <si>
    <t>水果-扣新莊6th-大竹4th</t>
  </si>
  <si>
    <t>503扣1葷</t>
  </si>
  <si>
    <t>營養分析</t>
  </si>
  <si>
    <t>全穀根莖類</t>
  </si>
  <si>
    <t>506扣1葷</t>
  </si>
  <si>
    <t>豆魚肉蛋類</t>
  </si>
  <si>
    <t>507扣2葷</t>
  </si>
  <si>
    <t>蔬菜類</t>
  </si>
  <si>
    <t>509扣1葷</t>
  </si>
  <si>
    <t>油脂類</t>
  </si>
  <si>
    <t>406扣1葷</t>
  </si>
  <si>
    <t>水果類</t>
  </si>
  <si>
    <t>行政辦公室扣3葷</t>
  </si>
  <si>
    <t>熱量</t>
  </si>
  <si>
    <t>學校營養師</t>
  </si>
  <si>
    <t>大竹.新莊國民小學103學年度下學期第4週午餐食譜設計表(素)</t>
  </si>
  <si>
    <t>芝麻飯</t>
  </si>
  <si>
    <t>糙米飯</t>
  </si>
  <si>
    <t>特餐</t>
  </si>
  <si>
    <t>糙米飯</t>
  </si>
  <si>
    <t>五穀糙米飯</t>
  </si>
  <si>
    <t>用餐人數</t>
  </si>
  <si>
    <t>食材</t>
  </si>
  <si>
    <t>單量(g)</t>
  </si>
  <si>
    <t>數量(KG)</t>
  </si>
  <si>
    <t>數量</t>
  </si>
  <si>
    <t>白米(順隆)</t>
  </si>
  <si>
    <t>日式炒烏龍麵</t>
  </si>
  <si>
    <t>大烏龍麵</t>
  </si>
  <si>
    <t>黑芝麻(過炒)</t>
  </si>
  <si>
    <t>糙米(順隆)</t>
  </si>
  <si>
    <t>甜豆</t>
  </si>
  <si>
    <t>小白菜</t>
  </si>
  <si>
    <t>五穀米先送</t>
  </si>
  <si>
    <t>不辣子素雞</t>
  </si>
  <si>
    <t>素雞-非</t>
  </si>
  <si>
    <t>扁蒲蒟蒻</t>
  </si>
  <si>
    <t>扁蒲</t>
  </si>
  <si>
    <t>味噌燒豆腐</t>
  </si>
  <si>
    <t>刈薯</t>
  </si>
  <si>
    <t>五香滷味</t>
  </si>
  <si>
    <t>油腐丁-非</t>
  </si>
  <si>
    <t>青椒</t>
  </si>
  <si>
    <t>蒟蒻小卷</t>
  </si>
  <si>
    <t>生香菇</t>
  </si>
  <si>
    <t>1板</t>
  </si>
  <si>
    <t>小木耳</t>
  </si>
  <si>
    <t>牛蒡自行刨絲</t>
  </si>
  <si>
    <t>味噌</t>
  </si>
  <si>
    <t>紅蘿蔔片</t>
  </si>
  <si>
    <t>素食請注意配色</t>
  </si>
  <si>
    <t>黃金蛋筍片</t>
  </si>
  <si>
    <t>脆筍片</t>
  </si>
  <si>
    <t>營養蒸蛋</t>
  </si>
  <si>
    <t>豆腐4.5K-非</t>
  </si>
  <si>
    <t>白菜滷</t>
  </si>
  <si>
    <t>大白菜</t>
  </si>
  <si>
    <t>鮮瓜燴菇</t>
  </si>
  <si>
    <t>鴿蛋</t>
  </si>
  <si>
    <t>紅蘿蔔小丁</t>
  </si>
  <si>
    <t>洗選蛋</t>
  </si>
  <si>
    <t>芋頭</t>
  </si>
  <si>
    <t xml:space="preserve">木耳絲           </t>
  </si>
  <si>
    <t>玉米粒-非基改</t>
  </si>
  <si>
    <t>鹹蛋(先送)</t>
  </si>
  <si>
    <t>毛豆仁CAS</t>
  </si>
  <si>
    <t>鮑魚菇</t>
  </si>
  <si>
    <t>四季豆</t>
  </si>
  <si>
    <t>玻璃紙</t>
  </si>
  <si>
    <t>乾木耳絲</t>
  </si>
  <si>
    <t>青豆仁</t>
  </si>
  <si>
    <t>薑片</t>
  </si>
  <si>
    <t xml:space="preserve">紅蘿蔔絲          </t>
  </si>
  <si>
    <t>麵筋泡</t>
  </si>
  <si>
    <t xml:space="preserve">薑絲            </t>
  </si>
  <si>
    <t>蒜末大陸A菜</t>
  </si>
  <si>
    <t>黃瓜枸杞湯</t>
  </si>
  <si>
    <t>五行蔬菜湯</t>
  </si>
  <si>
    <t>羅宋湯</t>
  </si>
  <si>
    <t>綠豆南瓜湯</t>
  </si>
  <si>
    <t>綠豆</t>
  </si>
  <si>
    <t>枸杞</t>
  </si>
  <si>
    <t xml:space="preserve">金針菇               </t>
  </si>
  <si>
    <t>木耳絲</t>
  </si>
  <si>
    <t xml:space="preserve">馬鈴薯去皮          </t>
  </si>
  <si>
    <t>南瓜</t>
  </si>
  <si>
    <t>生蓮子</t>
  </si>
  <si>
    <t>黃豆芽</t>
  </si>
  <si>
    <t xml:space="preserve">蕃茄              </t>
  </si>
  <si>
    <t>二砂</t>
  </si>
  <si>
    <t>水果-扣新莊6th-大竹4th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</si>
  <si>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</si>
  <si>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</si>
  <si>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</si>
  <si>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</si>
  <si>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</si>
  <si>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</si>
  <si>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</si>
  <si>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豆干片-非-百橋</t>
  </si>
  <si>
    <t>110.5</t>
  </si>
  <si>
    <t>五穀米先送</t>
  </si>
  <si>
    <t>蒜末</t>
  </si>
  <si>
    <t>鮑魚菇</t>
  </si>
  <si>
    <t>麵食</t>
  </si>
  <si>
    <t>蘿蔔玉米粒</t>
  </si>
  <si>
    <t>大竹.新莊國民小學103學年度下學期第5週午餐食譜設計表</t>
  </si>
  <si>
    <t>麥片飯</t>
  </si>
  <si>
    <t>糙米飯</t>
  </si>
  <si>
    <t>特餐</t>
  </si>
  <si>
    <t>糙米飯</t>
  </si>
  <si>
    <t>紫米糙米飯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</si>
  <si>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</si>
  <si>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</si>
  <si>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</si>
  <si>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</si>
  <si>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</si>
  <si>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</si>
  <si>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</si>
  <si>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兒童特餐(香雞堡)</t>
  </si>
  <si>
    <t>漢堡包-分包</t>
  </si>
  <si>
    <t>2130個</t>
  </si>
  <si>
    <t>麥片</t>
  </si>
  <si>
    <r>
      <t>10K</t>
    </r>
    <r>
      <rPr>
        <sz val="12"/>
        <color indexed="8"/>
        <rFont val="新細明體"/>
        <family val="1"/>
      </rPr>
      <t>g</t>
    </r>
  </si>
  <si>
    <t>糙米(順隆)</t>
  </si>
  <si>
    <t>香雞堡</t>
  </si>
  <si>
    <r>
      <t>21</t>
    </r>
    <r>
      <rPr>
        <sz val="12"/>
        <color theme="1"/>
        <rFont val="Calibri"/>
        <family val="1"/>
      </rPr>
      <t>00</t>
    </r>
    <r>
      <rPr>
        <sz val="12"/>
        <color indexed="8"/>
        <rFont val="新細明體"/>
        <family val="1"/>
      </rPr>
      <t>個</t>
    </r>
  </si>
  <si>
    <t>紫米先送</t>
  </si>
  <si>
    <t>麻香雞丁</t>
  </si>
  <si>
    <r>
      <t>雞丁C</t>
    </r>
    <r>
      <rPr>
        <sz val="12"/>
        <rFont val="新細明體"/>
        <family val="1"/>
      </rPr>
      <t>AS</t>
    </r>
  </si>
  <si>
    <t>薑汁肉片</t>
  </si>
  <si>
    <t>肉片CAS-復</t>
  </si>
  <si>
    <t>台糖沙拉油18L</t>
  </si>
  <si>
    <t>4桶</t>
  </si>
  <si>
    <t>糖醋魚丁</t>
  </si>
  <si>
    <t>鲂魚丁HACCP</t>
  </si>
  <si>
    <t>芝麻香豆干</t>
  </si>
  <si>
    <t>四分干-非</t>
  </si>
  <si>
    <t>素腰花粒</t>
  </si>
  <si>
    <t>洋蔥去皮</t>
  </si>
  <si>
    <t>沙拉油(炸)</t>
  </si>
  <si>
    <t>白芝麻500g</t>
  </si>
  <si>
    <t>2包</t>
  </si>
  <si>
    <t>杏鮑菇頭</t>
  </si>
  <si>
    <t>黃豆芽</t>
  </si>
  <si>
    <t>麻油3L</t>
  </si>
  <si>
    <t>2桶</t>
  </si>
  <si>
    <t>紅蘿蔔絲</t>
  </si>
  <si>
    <t>青椒</t>
  </si>
  <si>
    <t>老薑片</t>
  </si>
  <si>
    <t>薑泥</t>
  </si>
  <si>
    <t>紅蘿蔔</t>
  </si>
  <si>
    <t>生鮮鳳梨</t>
  </si>
  <si>
    <t>小計</t>
  </si>
  <si>
    <t>番茄洋芋</t>
  </si>
  <si>
    <t>番茄</t>
  </si>
  <si>
    <t>魚香茄子</t>
  </si>
  <si>
    <t>CAS絞肉-復</t>
  </si>
  <si>
    <t>薯條</t>
  </si>
  <si>
    <t>地瓜條3K</t>
  </si>
  <si>
    <t>螞蟻上樹</t>
  </si>
  <si>
    <t>冬粉</t>
  </si>
  <si>
    <t>蒸洋芋沙拉</t>
  </si>
  <si>
    <t>馬鈴薯去皮(廚切丁</t>
  </si>
  <si>
    <t>馬鈴薯去皮</t>
  </si>
  <si>
    <t>茄子</t>
  </si>
  <si>
    <t>薯條2K</t>
  </si>
  <si>
    <t>高麗菜</t>
  </si>
  <si>
    <t>紅蘿蔔(廚切丁</t>
  </si>
  <si>
    <t>絞肉CAS-復</t>
  </si>
  <si>
    <t>蒜末</t>
  </si>
  <si>
    <t>胡椒鹽600g</t>
  </si>
  <si>
    <t>2盒</t>
  </si>
  <si>
    <t>芹菜</t>
  </si>
  <si>
    <t>玉米粒-非</t>
  </si>
  <si>
    <t>紅蘿蔔小丁</t>
  </si>
  <si>
    <t>青蔥</t>
  </si>
  <si>
    <t>小黃瓜</t>
  </si>
  <si>
    <t>番茄醬</t>
  </si>
  <si>
    <t>九層塔</t>
  </si>
  <si>
    <t>絞肉CAS</t>
  </si>
  <si>
    <t>桂冠(包)沙拉醬200g(要冷藏</t>
  </si>
  <si>
    <t>沙拉分到各班自行拌</t>
  </si>
  <si>
    <t>青菜</t>
  </si>
  <si>
    <t>有機青菜</t>
  </si>
  <si>
    <t>有機小松菜</t>
  </si>
  <si>
    <t>蚵白菜</t>
  </si>
  <si>
    <t>有機青江菜</t>
  </si>
  <si>
    <t>美生菜</t>
  </si>
  <si>
    <t>蒜末/薑絲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</si>
  <si>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</si>
  <si>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</si>
  <si>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</si>
  <si>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榨菜粉絲湯</t>
  </si>
  <si>
    <t>榨菜絲</t>
  </si>
  <si>
    <t>檸檬山粉圓</t>
  </si>
  <si>
    <t>檸檬原汁</t>
  </si>
  <si>
    <t>冬瓜排骨湯</t>
  </si>
  <si>
    <t xml:space="preserve">冬瓜              </t>
  </si>
  <si>
    <t>錦繡蛋花湯</t>
  </si>
  <si>
    <t xml:space="preserve"> </t>
  </si>
  <si>
    <t>玉米粒-非基改</t>
  </si>
  <si>
    <t xml:space="preserve">紅蘿蔔絲               </t>
  </si>
  <si>
    <t>山粉圓-貼標</t>
  </si>
  <si>
    <t xml:space="preserve">薑絲                </t>
  </si>
  <si>
    <t>絲瓜</t>
  </si>
  <si>
    <t>雞架</t>
  </si>
  <si>
    <t>二砂25K</t>
  </si>
  <si>
    <t>龍骨丁CAS</t>
  </si>
  <si>
    <t>洗選蛋</t>
  </si>
  <si>
    <t>芹菜</t>
  </si>
  <si>
    <t>檸檬</t>
  </si>
  <si>
    <t>薑絲</t>
  </si>
  <si>
    <t xml:space="preserve">(酌量勿太甜)        </t>
  </si>
  <si>
    <t>餐點七點半前送各班</t>
  </si>
  <si>
    <t>509英語村麵包</t>
  </si>
  <si>
    <t>502.503英語村麵包</t>
  </si>
  <si>
    <t>大竹二年級校外教學</t>
  </si>
  <si>
    <t>水果</t>
  </si>
  <si>
    <t>水果扣竹2年級及509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</si>
  <si>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</si>
  <si>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</si>
  <si>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</si>
  <si>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</si>
  <si>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</si>
  <si>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</si>
  <si>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</si>
  <si>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大竹.新莊國民小學103學年度下學期第5週午餐食譜設計表(素)</t>
  </si>
  <si>
    <t>麥片飯</t>
  </si>
  <si>
    <t>糙米飯</t>
  </si>
  <si>
    <t>特餐</t>
  </si>
  <si>
    <t>紫米糙米飯</t>
  </si>
  <si>
    <t>用餐人數</t>
  </si>
  <si>
    <t>漢堡特餐(香雞堡)</t>
  </si>
  <si>
    <t>漢堡包</t>
  </si>
  <si>
    <t>白米(順隆)</t>
  </si>
  <si>
    <t>麥片</t>
  </si>
  <si>
    <t>糙米(順隆)</t>
  </si>
  <si>
    <t>鮑魚菇</t>
  </si>
  <si>
    <t>袖珍菇</t>
  </si>
  <si>
    <t>紫米先送</t>
  </si>
  <si>
    <t>麻香腰花</t>
  </si>
  <si>
    <t>醬淋豆包</t>
  </si>
  <si>
    <t>生豆包45g-非</t>
  </si>
  <si>
    <r>
      <t>7</t>
    </r>
    <r>
      <rPr>
        <sz val="12"/>
        <color theme="1"/>
        <rFont val="Calibri"/>
        <family val="1"/>
      </rPr>
      <t>4個</t>
    </r>
  </si>
  <si>
    <t>羅漢齋</t>
  </si>
  <si>
    <t>青花菜</t>
  </si>
  <si>
    <t>白花菜</t>
  </si>
  <si>
    <t>薑片</t>
  </si>
  <si>
    <t>精靈菇</t>
  </si>
  <si>
    <t>麻油</t>
  </si>
  <si>
    <t>彩椒</t>
  </si>
  <si>
    <t>素絞肉</t>
  </si>
  <si>
    <t>蘿蔔玉米粒</t>
  </si>
  <si>
    <t>白蘿蔔</t>
  </si>
  <si>
    <t>冬瓜湯</t>
  </si>
  <si>
    <t xml:space="preserve">紅蘿蔔               </t>
  </si>
  <si>
    <t>山粉圓</t>
  </si>
  <si>
    <t>大薏仁</t>
  </si>
  <si>
    <t>雞架</t>
  </si>
  <si>
    <t>白米飯</t>
  </si>
  <si>
    <t>數量(Kg)</t>
  </si>
  <si>
    <t>數量(Kg)</t>
  </si>
  <si>
    <t xml:space="preserve">紅麵線           </t>
  </si>
  <si>
    <t xml:space="preserve">CAS肉絲 -復             </t>
  </si>
  <si>
    <t xml:space="preserve">脆筍絲            </t>
  </si>
  <si>
    <t>CAS雞丁-解凍</t>
  </si>
  <si>
    <t xml:space="preserve">乾木耳絲先送         </t>
  </si>
  <si>
    <t>CAS低脂絞肉-復</t>
  </si>
  <si>
    <t>休假</t>
  </si>
  <si>
    <r>
      <t>肉丁CAS</t>
    </r>
    <r>
      <rPr>
        <sz val="12"/>
        <color theme="1"/>
        <rFont val="Calibri"/>
        <family val="1"/>
      </rPr>
      <t>-復</t>
    </r>
  </si>
  <si>
    <t>絞豆乾丁-非</t>
  </si>
  <si>
    <t xml:space="preserve">柴魚片600g    </t>
  </si>
  <si>
    <t>絞花瓜</t>
  </si>
  <si>
    <t>西芹</t>
  </si>
  <si>
    <t xml:space="preserve">絞紅蔥頭          </t>
  </si>
  <si>
    <t>乾香菇絲-先送</t>
  </si>
  <si>
    <t>絞紅蔥頭</t>
  </si>
  <si>
    <t>(不要勾芡)</t>
  </si>
  <si>
    <t>紅蘿蔔小丁</t>
  </si>
  <si>
    <t>小計</t>
  </si>
  <si>
    <t>扁蒲肉絲</t>
  </si>
  <si>
    <t>扁蒲</t>
  </si>
  <si>
    <t>蠔油豆腐煲</t>
  </si>
  <si>
    <t xml:space="preserve">豆腐4.5K-非   </t>
  </si>
  <si>
    <t>梅干燒肉</t>
  </si>
  <si>
    <t>梅乾菜先送</t>
  </si>
  <si>
    <t>雙色豆芽</t>
  </si>
  <si>
    <t>豆芽菜</t>
  </si>
  <si>
    <t>木耳絲</t>
  </si>
  <si>
    <t xml:space="preserve">CAS絞肉-復             </t>
  </si>
  <si>
    <t>CAS肉片-嘉</t>
  </si>
  <si>
    <t>芹菜</t>
  </si>
  <si>
    <t>CAS肉絲-復</t>
  </si>
  <si>
    <t xml:space="preserve">洋蔥去皮           </t>
  </si>
  <si>
    <t>小麵輪先送</t>
  </si>
  <si>
    <t xml:space="preserve">紅蘿蔔絲               </t>
  </si>
  <si>
    <t>蒜末</t>
  </si>
  <si>
    <t>花生糖粉</t>
  </si>
  <si>
    <t>紅蘿蔔絲</t>
  </si>
  <si>
    <t xml:space="preserve">紅蘿蔔絲         </t>
  </si>
  <si>
    <t>一斤耐熱袋</t>
  </si>
  <si>
    <t>2包</t>
  </si>
  <si>
    <t xml:space="preserve">蒜末/青蔥            </t>
  </si>
  <si>
    <t>素蠔油</t>
  </si>
  <si>
    <t>青豆仁(含葷食灑上面)</t>
  </si>
  <si>
    <t>青菜</t>
  </si>
  <si>
    <t>小白菜</t>
  </si>
  <si>
    <t>有機青菜</t>
  </si>
  <si>
    <t>有機小松菜</t>
  </si>
  <si>
    <t>美生菜</t>
  </si>
  <si>
    <t>有機高麗菜</t>
  </si>
  <si>
    <t>薑絲</t>
  </si>
  <si>
    <t>蒜末/薑絲</t>
  </si>
  <si>
    <t>油菜</t>
  </si>
  <si>
    <t xml:space="preserve">紅蘿蔔絲            </t>
  </si>
  <si>
    <t xml:space="preserve">青蔥              </t>
  </si>
  <si>
    <r>
      <t>豆漿</t>
    </r>
    <r>
      <rPr>
        <sz val="12"/>
        <rFont val="新細明體"/>
        <family val="1"/>
      </rPr>
      <t>非基黃豆先送</t>
    </r>
  </si>
  <si>
    <t>台糖二砂25K</t>
  </si>
  <si>
    <t>1件</t>
  </si>
  <si>
    <t>高麗菜</t>
  </si>
  <si>
    <t>什錦味噌湯</t>
  </si>
  <si>
    <t>牛篣</t>
  </si>
  <si>
    <t>黃瓜金菇湯</t>
  </si>
  <si>
    <t>大黃瓜</t>
  </si>
  <si>
    <t>刈包</t>
  </si>
  <si>
    <t>刈包-桂冠</t>
  </si>
  <si>
    <t>番茄蛋花湯</t>
  </si>
  <si>
    <t>大番茄</t>
  </si>
  <si>
    <t>白蘿蔔</t>
  </si>
  <si>
    <t>金針菇</t>
  </si>
  <si>
    <t>洗選蛋</t>
  </si>
  <si>
    <t>味噌</t>
  </si>
  <si>
    <t>大骨CAS</t>
  </si>
  <si>
    <t>(大竹樂隊58葷4素，另外裝桶)</t>
  </si>
  <si>
    <t>青蔥</t>
  </si>
  <si>
    <t>柴魚片600g</t>
  </si>
  <si>
    <t>(11:00放素食餐廳)</t>
  </si>
  <si>
    <t>一斤花袋</t>
  </si>
  <si>
    <t>170個</t>
  </si>
  <si>
    <t>場內用餐餐桶餐箱</t>
  </si>
  <si>
    <t>501.506英語村麵包</t>
  </si>
  <si>
    <t>504.505英語村麵包</t>
  </si>
  <si>
    <t>507.508英語村麵包</t>
  </si>
  <si>
    <t>奶酥派司+輕乳酪蛋糕</t>
  </si>
  <si>
    <t>26+27+2組</t>
  </si>
  <si>
    <t>27+28+2組</t>
  </si>
  <si>
    <t>30+26+2組</t>
  </si>
  <si>
    <t>芭樂減501.506</t>
  </si>
  <si>
    <t>喝豆漿</t>
  </si>
  <si>
    <t>桶柑減507.508</t>
  </si>
  <si>
    <t>營養分析</t>
  </si>
  <si>
    <t>全穀根莖類</t>
  </si>
  <si>
    <t>營養分析</t>
  </si>
  <si>
    <t>全穀根莖類</t>
  </si>
  <si>
    <t>豆魚肉蛋類</t>
  </si>
  <si>
    <t>蔬菜類</t>
  </si>
  <si>
    <t>油脂類</t>
  </si>
  <si>
    <t>水果類</t>
  </si>
  <si>
    <t>熱量</t>
  </si>
  <si>
    <t>學校營養師:</t>
  </si>
  <si>
    <t>大竹.新莊國民小學103學年度下學期第6週午餐食譜設計表</t>
  </si>
  <si>
    <t>地瓜飯</t>
  </si>
  <si>
    <t>糙米飯</t>
  </si>
  <si>
    <t>麵食</t>
  </si>
  <si>
    <t>白米飯</t>
  </si>
  <si>
    <t>用餐人數</t>
  </si>
  <si>
    <t>麵線羹</t>
  </si>
  <si>
    <t xml:space="preserve">精靈菇           </t>
  </si>
  <si>
    <t>筍乾燒黑干</t>
  </si>
  <si>
    <t>香菇素肉燥</t>
  </si>
  <si>
    <t>素絞肉</t>
  </si>
  <si>
    <t>休假</t>
  </si>
  <si>
    <t>乾辣椒</t>
  </si>
  <si>
    <t>黑干-非</t>
  </si>
  <si>
    <t>絞豆乾丁-非</t>
  </si>
  <si>
    <t>油花生-貼標</t>
  </si>
  <si>
    <t>薑片</t>
  </si>
  <si>
    <t>生香菇</t>
  </si>
  <si>
    <t>絞花瓜</t>
  </si>
  <si>
    <t>西芹</t>
  </si>
  <si>
    <t>福菜(先送)</t>
  </si>
  <si>
    <t>乾香菇絲-先送</t>
  </si>
  <si>
    <t>紅蘿蔔片</t>
  </si>
  <si>
    <t>香菇炒扁蒲</t>
  </si>
  <si>
    <t>梅干燒麵輪</t>
  </si>
  <si>
    <t>乾木耳絲600g</t>
  </si>
  <si>
    <t>麵輪先送</t>
  </si>
  <si>
    <t>鮑魚菇</t>
  </si>
  <si>
    <t xml:space="preserve">       </t>
  </si>
  <si>
    <t>大黃瓜</t>
  </si>
  <si>
    <t>刈包</t>
  </si>
  <si>
    <t>九層塔</t>
  </si>
  <si>
    <t>乾海帶芽</t>
  </si>
  <si>
    <t>水果</t>
  </si>
  <si>
    <t>豆魚肉蛋類</t>
  </si>
  <si>
    <t>蔬菜類</t>
  </si>
  <si>
    <t>油脂類</t>
  </si>
  <si>
    <t>豬血糕丁</t>
  </si>
  <si>
    <t>木耳絲/黑之麻</t>
  </si>
  <si>
    <t>小米飯</t>
  </si>
  <si>
    <t>小米.白米</t>
  </si>
  <si>
    <t>高麗菜.蛋</t>
  </si>
  <si>
    <t>紅燒洋芋</t>
  </si>
  <si>
    <t>馬鈴薯.絞肉</t>
  </si>
  <si>
    <t>豆芽.薑末.肉片</t>
  </si>
  <si>
    <t>芋頭.雜糧.絞肉</t>
  </si>
  <si>
    <t>雞丁.菇.高麗菜</t>
  </si>
  <si>
    <t>台式炒麵</t>
  </si>
  <si>
    <t>溼拉麵.肉絲.洋蔥.</t>
  </si>
  <si>
    <t>西芹炒甜不辣</t>
  </si>
  <si>
    <t>西芹.甜不辣</t>
  </si>
  <si>
    <t>酸辣湯</t>
  </si>
  <si>
    <t>豆腐.豬血.筍絲</t>
  </si>
  <si>
    <t>海芽蛋花湯</t>
  </si>
  <si>
    <t>乾海芽.蛋</t>
  </si>
  <si>
    <t>鮮蔬金菇湯</t>
  </si>
  <si>
    <t>青菜.菇</t>
  </si>
  <si>
    <t>粉蒸肉</t>
  </si>
  <si>
    <t>玉米粒.洋芋</t>
  </si>
  <si>
    <t>蝦米.高麗菜.木耳絲</t>
  </si>
  <si>
    <t>紅麵線.豬肉絲.筍絲</t>
  </si>
  <si>
    <t>肉片.南瓜.蒸肉粉</t>
  </si>
  <si>
    <t>絞肉.豆腐.</t>
  </si>
  <si>
    <t>豆豉魚丁</t>
  </si>
  <si>
    <t>黑豆豉魚丁.豆腐.洋蔥.青蔥</t>
  </si>
  <si>
    <t>拉麵</t>
  </si>
  <si>
    <t>金沙百頁</t>
  </si>
  <si>
    <t>南瓜.百頁豆腐.鹹蛋</t>
  </si>
  <si>
    <t>紅棗木耳湯</t>
  </si>
  <si>
    <t>五彩干絲</t>
  </si>
  <si>
    <t>黃豆芽.豆干絲.海帶絲</t>
  </si>
  <si>
    <t>兒童節特餐</t>
  </si>
  <si>
    <t>雞丁.馬鈴薯.紅蘿蔔</t>
  </si>
  <si>
    <t>黑芝麻.冬粉.高麗菜</t>
  </si>
  <si>
    <t>五</t>
  </si>
  <si>
    <t>蜜汁雞丁</t>
  </si>
  <si>
    <t>白菜三絲湯</t>
  </si>
  <si>
    <t>白花菜.青花菜.菇</t>
  </si>
  <si>
    <t>糖醋魚</t>
  </si>
  <si>
    <t>魚.洋蔥.番茄醬</t>
  </si>
  <si>
    <t>番茄炒豆腐</t>
  </si>
  <si>
    <t>番茄.豆腐</t>
  </si>
  <si>
    <t>鮮瓜什錦</t>
  </si>
  <si>
    <t>鮮瓜.木耳.紅蘿蔔</t>
  </si>
  <si>
    <t>海芽.小魚乾</t>
  </si>
  <si>
    <t>芹菜.海茸.紅蘿蔔</t>
  </si>
  <si>
    <t>回鍋肉片</t>
  </si>
  <si>
    <t>肉片.高麗菜.豆干</t>
  </si>
  <si>
    <t>玉米糙米飯</t>
  </si>
  <si>
    <t>肉燥銀芽</t>
  </si>
  <si>
    <t>絞肉.豆芽.韭菜</t>
  </si>
  <si>
    <t>大白菜.紅蘿蔔.木耳</t>
  </si>
  <si>
    <t>味噌.蘿蔔</t>
  </si>
  <si>
    <t>芹菜海茸</t>
  </si>
  <si>
    <t>雞丁.地瓜</t>
  </si>
  <si>
    <t>蘿蔔燒雙結</t>
  </si>
  <si>
    <t>蘿蔔.百頁結.海帶結</t>
  </si>
  <si>
    <t>大白菜.蛋酥.芋頭</t>
  </si>
  <si>
    <t>味噌蘿蔔湯</t>
  </si>
  <si>
    <t>木瓜.紅棗</t>
  </si>
  <si>
    <t>木瓜紅棗湯</t>
  </si>
  <si>
    <t>金勾玉排湯</t>
  </si>
  <si>
    <t>黃豆芽海帶根.紅蘿蔔</t>
  </si>
  <si>
    <t>蒲瓜什錦</t>
  </si>
  <si>
    <t>紅豆.紫米.綠豆.薏仁</t>
  </si>
  <si>
    <t>玉米.糙米.白米</t>
  </si>
  <si>
    <t>海芽小魚湯</t>
  </si>
  <si>
    <t>三色炒蛋</t>
  </si>
  <si>
    <t>紅蘿蔔.玉米粒.青豆仁.蛋</t>
  </si>
  <si>
    <t>蒲瓜.紅蘿蔔.木耳</t>
  </si>
  <si>
    <t>椰香咖哩雞丁</t>
  </si>
  <si>
    <t>玉米海結湯</t>
  </si>
  <si>
    <t>玉米.海帶結</t>
  </si>
  <si>
    <t>紅蘿蔔滑蛋</t>
  </si>
  <si>
    <t>紅蘿蔔.蛋</t>
  </si>
  <si>
    <t>三杯雞</t>
  </si>
  <si>
    <t>海結燒烤麩</t>
  </si>
  <si>
    <t>海帶結.烤麩</t>
  </si>
  <si>
    <t>番茄.鮑魚菇.豆腐</t>
  </si>
  <si>
    <t>紫米.糙米.白米</t>
  </si>
  <si>
    <t>鮮肉包</t>
  </si>
  <si>
    <t>肉包</t>
  </si>
  <si>
    <t>筍乾燒雞</t>
  </si>
  <si>
    <t>四喜甜湯</t>
  </si>
  <si>
    <t>海苔芝麻飯</t>
  </si>
  <si>
    <t>海苔.白米.芝麻</t>
  </si>
  <si>
    <t>筍乾.雞肉.黑木耳</t>
  </si>
  <si>
    <t>紅棗.桂圓.白木耳</t>
  </si>
  <si>
    <t>吉園圃蔬菜</t>
  </si>
  <si>
    <t>番茄豆腐湯</t>
  </si>
  <si>
    <t>冬瓜山粉圓湯</t>
  </si>
  <si>
    <t>冬瓜茶.山粉圓</t>
  </si>
  <si>
    <t>蒲瓜什錦</t>
  </si>
  <si>
    <t>蝦香高麗菜</t>
  </si>
  <si>
    <t>玉米糙米飯</t>
  </si>
  <si>
    <t>海結燒烤麩</t>
  </si>
  <si>
    <t>柴魚蒸蛋</t>
  </si>
  <si>
    <t>有機青菜</t>
  </si>
  <si>
    <t>四喜甜湯</t>
  </si>
  <si>
    <t>玉米.糙米.白米</t>
  </si>
  <si>
    <t>海帶結.烤麩</t>
  </si>
  <si>
    <t>柴魚片.蛋.香菇</t>
  </si>
  <si>
    <t>紅豆.紫米.綠豆.薏仁</t>
  </si>
  <si>
    <t>228和平紀念日休假一天</t>
  </si>
  <si>
    <t>六</t>
  </si>
  <si>
    <t>乳品</t>
  </si>
  <si>
    <t>乳品</t>
  </si>
  <si>
    <t>107年</t>
  </si>
  <si>
    <t>燕麥飯</t>
  </si>
  <si>
    <t>豬肉壽喜燒</t>
  </si>
  <si>
    <t>三絲拌炒</t>
  </si>
  <si>
    <t>蔬菜</t>
  </si>
  <si>
    <t>蔬菜湯</t>
  </si>
  <si>
    <t>燕麥粒.白米</t>
  </si>
  <si>
    <t>肉柳.豆芽.洋蔥.味霖</t>
  </si>
  <si>
    <t>芹菜.海帶絲.干絲</t>
  </si>
  <si>
    <t>大白菜.紅蘿蔔.金針菇</t>
  </si>
  <si>
    <t>糙米飯</t>
  </si>
  <si>
    <t>親子丼</t>
  </si>
  <si>
    <t>素腰花炒脆瓜</t>
  </si>
  <si>
    <t>有機青菜</t>
  </si>
  <si>
    <t>紫菜蘿蔔湯</t>
  </si>
  <si>
    <t>乳品</t>
  </si>
  <si>
    <t>糙米.白米</t>
  </si>
  <si>
    <t>洋蔥.蛋.清胸肉</t>
  </si>
  <si>
    <t>素腰花.黃瓜.紅蘿蔔.木耳絲</t>
  </si>
  <si>
    <t>紫菜.蘿蔔</t>
  </si>
  <si>
    <t>高麗菜炒蛋</t>
  </si>
  <si>
    <t>洗選蛋.蛋</t>
  </si>
  <si>
    <t>田園四色</t>
  </si>
  <si>
    <t>金菇芥菜</t>
  </si>
  <si>
    <t>芥菜.金針菇.薑</t>
  </si>
  <si>
    <t>梅干菜炒肉片</t>
  </si>
  <si>
    <t>梅干菜.肉片.麵輪</t>
  </si>
  <si>
    <t>寬粉炒白菜</t>
  </si>
  <si>
    <t>寬粉.白菜.蝦皮</t>
  </si>
  <si>
    <t>雞丁豬血糕.麵腸</t>
  </si>
  <si>
    <t>滷雞排</t>
  </si>
  <si>
    <t>雞排*1</t>
  </si>
  <si>
    <t>糙米.白米</t>
  </si>
  <si>
    <t>糙米飯</t>
  </si>
  <si>
    <t>玉米拌雞丁</t>
  </si>
  <si>
    <t>黑胡椒炒肉柳</t>
  </si>
  <si>
    <t>肉柳.洋蔥.黃芽.黑胡椒</t>
  </si>
  <si>
    <t>茶葉蛋</t>
  </si>
  <si>
    <t>洗選蛋.茶包</t>
  </si>
  <si>
    <t>綠豆湯</t>
  </si>
  <si>
    <t>綠豆.糖</t>
  </si>
  <si>
    <t>刈薯.三色丁.絞肉</t>
  </si>
  <si>
    <t>時蔬</t>
  </si>
  <si>
    <t>壽喜燒</t>
  </si>
  <si>
    <t>蔬菜黑輪排.豆芽.味霖</t>
  </si>
  <si>
    <t>金針菇.蛋.小黃瓜</t>
  </si>
  <si>
    <t>杏鮑菇.地瓜</t>
  </si>
  <si>
    <t>蜜汁鮑菇</t>
  </si>
  <si>
    <t>椰香咖哩百頁</t>
  </si>
  <si>
    <t>百頁豆腐.馬鈴薯.紅蘿蔔</t>
  </si>
  <si>
    <t>海芽湯</t>
  </si>
  <si>
    <t>海芽.菇</t>
  </si>
  <si>
    <t>回鍋干片</t>
  </si>
  <si>
    <t>高麗菜.豆干</t>
  </si>
  <si>
    <t>香菜.結頭菜</t>
  </si>
  <si>
    <t>梅干菜炒麵輪</t>
  </si>
  <si>
    <t>梅干菜.麵輪</t>
  </si>
  <si>
    <t>紅麵線.豆包絲.筍絲</t>
  </si>
  <si>
    <t>麵線羹</t>
  </si>
  <si>
    <t>香酥豆府</t>
  </si>
  <si>
    <t>板豆腐</t>
  </si>
  <si>
    <t>素絞肉.豆芽.韭菜</t>
  </si>
  <si>
    <t>素肉燥銀芽</t>
  </si>
  <si>
    <t>三杯麵腸</t>
  </si>
  <si>
    <t>素紫血糕.麵腸</t>
  </si>
  <si>
    <t>寬粉.白菜</t>
  </si>
  <si>
    <t>高麗菜.木耳絲</t>
  </si>
  <si>
    <t>木須高麗菜</t>
  </si>
  <si>
    <t>粉蒸四分干</t>
  </si>
  <si>
    <t>四分干.南瓜.蒸肉粉</t>
  </si>
  <si>
    <t>溼拉麵.蛋.豆子.</t>
  </si>
  <si>
    <t>滷味什錦</t>
  </si>
  <si>
    <t>素雞.素肚.海結.香菜</t>
  </si>
  <si>
    <t>馬鈴薯.三色丁</t>
  </si>
  <si>
    <t>黑豆豉豆腐.菇</t>
  </si>
  <si>
    <t>豆豉燒豆腐</t>
  </si>
  <si>
    <t>日式蒸蛋</t>
  </si>
  <si>
    <t>蛋.香菇</t>
  </si>
  <si>
    <t>麻香高麗</t>
  </si>
  <si>
    <t>豆皮.菇.高麗菜</t>
  </si>
  <si>
    <t>鮮蔬食錦</t>
  </si>
  <si>
    <t>鮮蔬</t>
  </si>
  <si>
    <t>素絞肉.豆腐.</t>
  </si>
  <si>
    <t>奶黃包</t>
  </si>
  <si>
    <t>筍乾燒素肉丁</t>
  </si>
  <si>
    <t>筍乾.素肉.黑木耳</t>
  </si>
  <si>
    <t>芋頭.雜糧.南瓜</t>
  </si>
  <si>
    <t>豆長.番茄醬</t>
  </si>
  <si>
    <t>糖醋豆腸</t>
  </si>
  <si>
    <t>冬瓜山粉圓湯</t>
  </si>
  <si>
    <t>雞丁.小黃瓜.花生</t>
  </si>
  <si>
    <t>宮保干丁</t>
  </si>
  <si>
    <t>豆干.小黃瓜.花生</t>
  </si>
  <si>
    <t>香菇素肉燥</t>
  </si>
  <si>
    <t>香菇.麵輪花瓜</t>
  </si>
  <si>
    <t>西芹炒菇</t>
  </si>
  <si>
    <t>西芹.菇</t>
  </si>
  <si>
    <t>玉米拌百頁</t>
  </si>
  <si>
    <t>百頁.玉米粒</t>
  </si>
  <si>
    <t>黑胡椒炒豆干片</t>
  </si>
  <si>
    <t>豆干片.黃芽.黑胡椒</t>
  </si>
  <si>
    <t>刈薯.三色丁</t>
  </si>
  <si>
    <t>冬瓜.薑絲.薏仁</t>
  </si>
  <si>
    <t>玉米粒.洋蔥.紅蘿蔔.雞丁</t>
  </si>
  <si>
    <t>素</t>
  </si>
  <si>
    <t>葷</t>
  </si>
  <si>
    <t>水果</t>
  </si>
  <si>
    <t>紫米糙米飯</t>
  </si>
  <si>
    <t>特餐</t>
  </si>
  <si>
    <t>台式炒麵</t>
  </si>
  <si>
    <t>鮮蔬金菇湯</t>
  </si>
  <si>
    <t>蕃茄蔬菜湯</t>
  </si>
  <si>
    <t>泰式酸辣魚</t>
  </si>
  <si>
    <t>一</t>
  </si>
  <si>
    <t>二</t>
  </si>
  <si>
    <t>燕麥糙米飯</t>
  </si>
  <si>
    <t>糙米飯</t>
  </si>
  <si>
    <t>產履青菜</t>
  </si>
  <si>
    <t>產履青菜</t>
  </si>
  <si>
    <t>產履青菜</t>
  </si>
  <si>
    <t>馬鈴薯大骨湯</t>
  </si>
  <si>
    <t>蘿蔔魚丸湯</t>
  </si>
  <si>
    <t>綜合滷味</t>
  </si>
  <si>
    <t>紫米紅豆湯</t>
  </si>
  <si>
    <t>南瓜雜糧粥</t>
  </si>
  <si>
    <t>冬瓜排骨湯</t>
  </si>
  <si>
    <t>蒜泥白肉</t>
  </si>
  <si>
    <t>筍干燒雞</t>
  </si>
  <si>
    <t>蕎麥糙米飯</t>
  </si>
  <si>
    <t>鹽水雞</t>
  </si>
  <si>
    <t>白菜鮮菇湯</t>
  </si>
  <si>
    <t>絲瓜麵線</t>
  </si>
  <si>
    <t>三</t>
  </si>
  <si>
    <t>鮮乳</t>
  </si>
  <si>
    <t>優酪乳</t>
  </si>
  <si>
    <t>黃瓜魚羹</t>
  </si>
  <si>
    <t>蒜味毛豆莢</t>
  </si>
  <si>
    <t>南瓜濃湯</t>
  </si>
  <si>
    <t>豆皮炒高麗菜</t>
  </si>
  <si>
    <t>沙茶魷魚</t>
  </si>
  <si>
    <t>佛跳牆</t>
  </si>
  <si>
    <t>其他</t>
  </si>
  <si>
    <t>111年3月菜單</t>
  </si>
  <si>
    <t>豬肉來源:台灣</t>
  </si>
  <si>
    <t>蔬菜為預先排定.受天氣及採收期等因素影響.若有調動敬請見諒</t>
  </si>
  <si>
    <t>桃園市蘆竹區蘆竹.大華國小</t>
  </si>
  <si>
    <t>現磨豆漿</t>
  </si>
  <si>
    <t>粉絲蛋花湯</t>
  </si>
  <si>
    <t>榨菜肉絲湯</t>
  </si>
  <si>
    <t>茄汁義大利麵</t>
  </si>
  <si>
    <t>肉骨茶湯</t>
  </si>
  <si>
    <t>肉燥醬拌麵</t>
  </si>
  <si>
    <t>魚羹湯</t>
  </si>
  <si>
    <t>滷雞排*1(單品</t>
  </si>
  <si>
    <t>蒜味大排*1(單品</t>
  </si>
  <si>
    <t>卡拉雞翅*1(單品</t>
  </si>
  <si>
    <t>泡菜年糕炒雞</t>
  </si>
  <si>
    <t>蘿蔔燒肉丁</t>
  </si>
  <si>
    <t>日式馬鈴薯燉雞</t>
  </si>
  <si>
    <t>玉米海茸</t>
  </si>
  <si>
    <t>花菜炒菇</t>
  </si>
  <si>
    <t>咖哩雞</t>
  </si>
  <si>
    <t>雙色花菜</t>
  </si>
  <si>
    <t>肉絲蛋炒飯</t>
  </si>
  <si>
    <t>排骨酥</t>
  </si>
  <si>
    <t>不辣宮保干丁</t>
  </si>
  <si>
    <t>牛蒡雞湯</t>
  </si>
  <si>
    <t>義式香料燉雞</t>
  </si>
  <si>
    <t>紅蘿蔔炒蛋</t>
  </si>
  <si>
    <t>椰香咖哩豬</t>
  </si>
  <si>
    <t>奶油雞丁</t>
  </si>
  <si>
    <t>香酥魚丁</t>
  </si>
  <si>
    <t>燒仙草</t>
  </si>
  <si>
    <t>肉末豆腐</t>
  </si>
  <si>
    <t>關東煮
(油腐+蘿蔔+黑輪)</t>
  </si>
  <si>
    <t>三色丁炒蛋</t>
  </si>
  <si>
    <t>海帶根炒豆干絲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</si>
</sst>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;_᠀"/>
    <numFmt numFmtId="183" formatCode="0;_耀"/>
    <numFmt numFmtId="184" formatCode="0_ "/>
    <numFmt numFmtId="185" formatCode="#,###&quot;份&quot;"/>
    <numFmt numFmtId="186" formatCode="#,###.0&quot;份&quot;"/>
    <numFmt numFmtId="187" formatCode="###&quot;大卡&quot;"/>
    <numFmt numFmtId="188" formatCode="0.0_);[Red]\(0.0\)"/>
    <numFmt numFmtId="189" formatCode="#,###&quot;kg&quot;"/>
    <numFmt numFmtId="190" formatCode="m&quot;月&quot;d&quot;日&quot;;@"/>
    <numFmt numFmtId="191" formatCode="0.00_ "/>
    <numFmt numFmtId="192" formatCode="0;_谀"/>
    <numFmt numFmtId="193" formatCode="#,###&quot;包&quot;"/>
    <numFmt numFmtId="194" formatCode="#,###&quot;桶&quot;"/>
    <numFmt numFmtId="195" formatCode="###&quot;個&quot;"/>
    <numFmt numFmtId="196" formatCode="#,###.0&quot;kg&quot;"/>
    <numFmt numFmtId="197" formatCode="#,###&quot;板&quot;"/>
    <numFmt numFmtId="198" formatCode="#,###&quot;片&quot;"/>
    <numFmt numFmtId="199" formatCode="##,##0.0&quot;kg&quot;"/>
    <numFmt numFmtId="200" formatCode="0;_搀"/>
    <numFmt numFmtId="201" formatCode="0_);[Red]\(0\)"/>
    <numFmt numFmtId="202" formatCode="0.0_ "/>
    <numFmt numFmtId="203" formatCode="0;_⿿"/>
    <numFmt numFmtId="204" formatCode="##,##0.\1&quot;kg&quot;"/>
    <numFmt numFmtId="205" formatCode="##,##0&quot;包&quot;"/>
    <numFmt numFmtId="206" formatCode="##,##0&quot;kg&quot;"/>
    <numFmt numFmtId="207" formatCode="0;_䰀"/>
    <numFmt numFmtId="208" formatCode="&quot;各&quot;#,###&quot;kg&quot;"/>
    <numFmt numFmtId="209" formatCode="###0.0"/>
    <numFmt numFmtId="210" formatCode="0;_䀀"/>
    <numFmt numFmtId="211" formatCode="0;_퀀"/>
    <numFmt numFmtId="212" formatCode="##,##0&quot;桶&quot;"/>
    <numFmt numFmtId="213" formatCode="#,###&quot;罐&quot;"/>
    <numFmt numFmtId="214" formatCode="####&quot;人&quot;"/>
    <numFmt numFmtId="215" formatCode="####&quot;kg&quot;"/>
    <numFmt numFmtId="216" formatCode="####&quot;包&quot;"/>
    <numFmt numFmtId="217" formatCode="####0.0&quot;kg&quot;"/>
    <numFmt numFmtId="218" formatCode="####&quot;板&quot;"/>
    <numFmt numFmtId="219" formatCode="&quot;各&quot;####&quot;kg&quot;"/>
    <numFmt numFmtId="220" formatCode="####&quot;桶&quot;"/>
    <numFmt numFmtId="221" formatCode="####&quot;個&quot;"/>
    <numFmt numFmtId="222" formatCode="####&quot;份&quot;"/>
    <numFmt numFmtId="223" formatCode="####.#&quot;份&quot;"/>
    <numFmt numFmtId="224" formatCode="####&quot;大卡&quot;"/>
    <numFmt numFmtId="225" formatCode="m&quot;月&quot;d&quot;日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mmm\-yyyy"/>
  </numFmts>
  <fonts count="13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1"/>
      <color indexed="10"/>
      <name val="新細明體"/>
      <family val="1"/>
    </font>
    <font>
      <b/>
      <sz val="12"/>
      <color indexed="43"/>
      <name val="新細明體"/>
      <family val="1"/>
    </font>
    <font>
      <sz val="12"/>
      <color indexed="10"/>
      <name val="新細明體"/>
      <family val="1"/>
    </font>
    <font>
      <i/>
      <sz val="12"/>
      <name val="新細明體"/>
      <family val="1"/>
    </font>
    <font>
      <sz val="10"/>
      <color indexed="56"/>
      <name val="超研澤中鋼筆行楷"/>
      <family val="3"/>
    </font>
    <font>
      <b/>
      <sz val="12"/>
      <color indexed="10"/>
      <name val="新細明體"/>
      <family val="1"/>
    </font>
    <font>
      <b/>
      <sz val="18"/>
      <color indexed="17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28"/>
      <name val="微軟正黑體"/>
      <family val="2"/>
    </font>
    <font>
      <b/>
      <i/>
      <sz val="24"/>
      <name val="微軟正黑體"/>
      <family val="2"/>
    </font>
    <font>
      <i/>
      <sz val="26"/>
      <name val="微軟正黑體"/>
      <family val="2"/>
    </font>
    <font>
      <sz val="24"/>
      <name val="微軟正黑體"/>
      <family val="2"/>
    </font>
    <font>
      <sz val="12"/>
      <name val="微軟正黑體"/>
      <family val="2"/>
    </font>
    <font>
      <sz val="22"/>
      <name val="微軟正黑體"/>
      <family val="2"/>
    </font>
    <font>
      <sz val="16"/>
      <name val="微軟正黑體"/>
      <family val="2"/>
    </font>
    <font>
      <sz val="12"/>
      <color indexed="17"/>
      <name val="微軟正黑體"/>
      <family val="2"/>
    </font>
    <font>
      <sz val="14"/>
      <name val="Times New Roman"/>
      <family val="1"/>
    </font>
    <font>
      <sz val="8"/>
      <name val="微軟正黑體"/>
      <family val="2"/>
    </font>
    <font>
      <sz val="18"/>
      <color indexed="8"/>
      <name val="新細明體"/>
      <family val="1"/>
    </font>
    <font>
      <sz val="18"/>
      <color indexed="63"/>
      <name val="Arial"/>
      <family val="2"/>
    </font>
    <font>
      <b/>
      <sz val="12"/>
      <name val="微軟正黑體"/>
      <family val="2"/>
    </font>
    <font>
      <b/>
      <i/>
      <sz val="20"/>
      <color indexed="10"/>
      <name val="微軟正黑體"/>
      <family val="2"/>
    </font>
    <font>
      <b/>
      <i/>
      <sz val="18"/>
      <name val="標楷體"/>
      <family val="4"/>
    </font>
    <font>
      <b/>
      <i/>
      <sz val="12"/>
      <name val="標楷體"/>
      <family val="4"/>
    </font>
    <font>
      <sz val="12"/>
      <name val="Times New Roman"/>
      <family val="1"/>
    </font>
    <font>
      <i/>
      <sz val="12"/>
      <name val="微軟正黑體"/>
      <family val="2"/>
    </font>
    <font>
      <i/>
      <sz val="12"/>
      <name val="標楷體"/>
      <family val="4"/>
    </font>
    <font>
      <b/>
      <i/>
      <sz val="12"/>
      <name val="微軟正黑體"/>
      <family val="2"/>
    </font>
    <font>
      <sz val="16"/>
      <name val="華康棒棒體W5"/>
      <family val="5"/>
    </font>
    <font>
      <sz val="16"/>
      <name val="標楷體"/>
      <family val="4"/>
    </font>
    <font>
      <sz val="14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新細明體"/>
      <family val="1"/>
    </font>
    <font>
      <b/>
      <sz val="11"/>
      <color indexed="53"/>
      <name val="新細明體"/>
      <family val="1"/>
    </font>
    <font>
      <sz val="11"/>
      <color indexed="56"/>
      <name val="新細明體"/>
      <family val="1"/>
    </font>
    <font>
      <sz val="12"/>
      <color indexed="56"/>
      <name val="新細明體"/>
      <family val="1"/>
    </font>
    <font>
      <b/>
      <sz val="12"/>
      <color indexed="53"/>
      <name val="新細明體"/>
      <family val="1"/>
    </font>
    <font>
      <b/>
      <sz val="18"/>
      <name val="新細明體"/>
      <family val="1"/>
    </font>
    <font>
      <b/>
      <i/>
      <sz val="12"/>
      <name val="新細明體"/>
      <family val="1"/>
    </font>
    <font>
      <sz val="12"/>
      <name val="Arial"/>
      <family val="2"/>
    </font>
    <font>
      <b/>
      <i/>
      <sz val="11"/>
      <name val="新細明體"/>
      <family val="1"/>
    </font>
    <font>
      <b/>
      <sz val="11"/>
      <color indexed="43"/>
      <name val="新細明體"/>
      <family val="1"/>
    </font>
    <font>
      <i/>
      <sz val="11"/>
      <name val="新細明體"/>
      <family val="1"/>
    </font>
    <font>
      <b/>
      <sz val="14"/>
      <name val="Times New Roman"/>
      <family val="1"/>
    </font>
    <font>
      <b/>
      <sz val="9"/>
      <name val="新細明體"/>
      <family val="1"/>
    </font>
    <font>
      <sz val="10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i/>
      <sz val="12"/>
      <color indexed="10"/>
      <name val="新細明體"/>
      <family val="1"/>
    </font>
    <font>
      <i/>
      <sz val="12"/>
      <color indexed="8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細明體"/>
      <family val="3"/>
    </font>
    <font>
      <sz val="11"/>
      <name val="Tahoma"/>
      <family val="2"/>
    </font>
    <font>
      <sz val="18"/>
      <name val="微軟正黑體"/>
      <family val="2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4"/>
      <name val="Tahoma"/>
      <family val="2"/>
    </font>
    <font>
      <b/>
      <sz val="14"/>
      <name val="細明體"/>
      <family val="3"/>
    </font>
    <font>
      <sz val="12"/>
      <color indexed="56"/>
      <name val="超研澤中鋼筆行楷"/>
      <family val="3"/>
    </font>
    <font>
      <b/>
      <sz val="14"/>
      <name val="新細明體"/>
      <family val="1"/>
    </font>
    <font>
      <sz val="14"/>
      <name val="文鼎新粗黑"/>
      <family val="3"/>
    </font>
    <font>
      <sz val="14"/>
      <color indexed="17"/>
      <name val="文鼎新粗黑"/>
      <family val="3"/>
    </font>
    <font>
      <sz val="10"/>
      <name val="文鼎新粗黑"/>
      <family val="3"/>
    </font>
    <font>
      <sz val="10"/>
      <color indexed="17"/>
      <name val="文鼎新粗黑"/>
      <family val="3"/>
    </font>
    <font>
      <sz val="9"/>
      <name val="文鼎新粗黑"/>
      <family val="3"/>
    </font>
    <font>
      <sz val="12"/>
      <name val="文鼎新粗黑"/>
      <family val="3"/>
    </font>
    <font>
      <sz val="28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20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6"/>
      <color indexed="10"/>
      <name val="微軟正黑體"/>
      <family val="2"/>
    </font>
    <font>
      <sz val="16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微軟正黑體"/>
      <family val="2"/>
    </font>
    <font>
      <sz val="16"/>
      <color theme="1"/>
      <name val="微軟正黑體"/>
      <family val="2"/>
    </font>
    <font>
      <b/>
      <sz val="8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>
        <color indexed="9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9"/>
      </bottom>
    </border>
    <border>
      <left style="thin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thin">
        <color indexed="9"/>
      </bottom>
    </border>
    <border>
      <left/>
      <right/>
      <top style="medium"/>
      <bottom/>
    </border>
    <border>
      <left style="thin"/>
      <right style="thin"/>
      <top style="thin">
        <color indexed="9"/>
      </top>
      <bottom style="thin"/>
    </border>
    <border>
      <left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/>
      <right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/>
      <top style="medium"/>
      <bottom style="thin">
        <color indexed="9"/>
      </bottom>
    </border>
    <border>
      <left/>
      <right style="thin"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medium"/>
      <top/>
      <bottom style="thin">
        <color indexed="9"/>
      </bottom>
    </border>
    <border>
      <left style="thin"/>
      <right style="medium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 style="medium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</borders>
  <cellStyleXfs count="25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10" fillId="28" borderId="0" applyNumberFormat="0" applyBorder="0" applyAlignment="0" applyProtection="0"/>
    <xf numFmtId="0" fontId="8" fillId="24" borderId="0" applyNumberFormat="0" applyBorder="0" applyAlignment="0" applyProtection="0"/>
    <xf numFmtId="0" fontId="110" fillId="29" borderId="0" applyNumberFormat="0" applyBorder="0" applyAlignment="0" applyProtection="0"/>
    <xf numFmtId="0" fontId="8" fillId="15" borderId="0" applyNumberFormat="0" applyBorder="0" applyAlignment="0" applyProtection="0"/>
    <xf numFmtId="0" fontId="110" fillId="30" borderId="0" applyNumberFormat="0" applyBorder="0" applyAlignment="0" applyProtection="0"/>
    <xf numFmtId="0" fontId="8" fillId="16" borderId="0" applyNumberFormat="0" applyBorder="0" applyAlignment="0" applyProtection="0"/>
    <xf numFmtId="0" fontId="110" fillId="31" borderId="0" applyNumberFormat="0" applyBorder="0" applyAlignment="0" applyProtection="0"/>
    <xf numFmtId="0" fontId="8" fillId="25" borderId="0" applyNumberFormat="0" applyBorder="0" applyAlignment="0" applyProtection="0"/>
    <xf numFmtId="0" fontId="110" fillId="32" borderId="0" applyNumberFormat="0" applyBorder="0" applyAlignment="0" applyProtection="0"/>
    <xf numFmtId="0" fontId="8" fillId="26" borderId="0" applyNumberFormat="0" applyBorder="0" applyAlignment="0" applyProtection="0"/>
    <xf numFmtId="0" fontId="110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3" fillId="3" borderId="0" applyNumberFormat="0" applyBorder="0" applyAlignment="0" applyProtection="0"/>
    <xf numFmtId="0" fontId="44" fillId="38" borderId="1" applyNumberFormat="0" applyAlignment="0" applyProtection="0"/>
    <xf numFmtId="0" fontId="45" fillId="39" borderId="2" applyNumberFormat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40" borderId="0" applyNumberFormat="0" applyBorder="0" applyAlignment="0" applyProtection="0"/>
    <xf numFmtId="0" fontId="5" fillId="41" borderId="7" applyNumberFormat="0" applyFont="0" applyAlignment="0" applyProtection="0"/>
    <xf numFmtId="0" fontId="54" fillId="38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9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42" borderId="0" applyNumberFormat="0" applyBorder="0" applyAlignment="0" applyProtection="0"/>
    <xf numFmtId="0" fontId="57" fillId="40" borderId="0" applyNumberFormat="0" applyBorder="0" applyAlignment="0" applyProtection="0"/>
    <xf numFmtId="0" fontId="113" fillId="0" borderId="10" applyNumberFormat="0" applyFill="0" applyAlignment="0" applyProtection="0"/>
    <xf numFmtId="0" fontId="6" fillId="0" borderId="9" applyNumberFormat="0" applyFill="0" applyAlignment="0" applyProtection="0"/>
    <xf numFmtId="0" fontId="114" fillId="4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9" fontId="0" fillId="0" borderId="0" applyFont="0" applyFill="0" applyBorder="0" applyAlignment="0" applyProtection="0"/>
    <xf numFmtId="0" fontId="115" fillId="44" borderId="11" applyNumberFormat="0" applyAlignment="0" applyProtection="0"/>
    <xf numFmtId="0" fontId="59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12" applyNumberFormat="0" applyFill="0" applyAlignment="0" applyProtection="0"/>
    <xf numFmtId="0" fontId="60" fillId="0" borderId="6" applyNumberFormat="0" applyFill="0" applyAlignment="0" applyProtection="0"/>
    <xf numFmtId="0" fontId="0" fillId="45" borderId="13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79" fillId="41" borderId="7" applyNumberFormat="0" applyFon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0" fillId="46" borderId="0" applyNumberFormat="0" applyBorder="0" applyAlignment="0" applyProtection="0"/>
    <xf numFmtId="0" fontId="8" fillId="34" borderId="0" applyNumberFormat="0" applyBorder="0" applyAlignment="0" applyProtection="0"/>
    <xf numFmtId="0" fontId="110" fillId="47" borderId="0" applyNumberFormat="0" applyBorder="0" applyAlignment="0" applyProtection="0"/>
    <xf numFmtId="0" fontId="8" fillId="35" borderId="0" applyNumberFormat="0" applyBorder="0" applyAlignment="0" applyProtection="0"/>
    <xf numFmtId="0" fontId="110" fillId="48" borderId="0" applyNumberFormat="0" applyBorder="0" applyAlignment="0" applyProtection="0"/>
    <xf numFmtId="0" fontId="8" fillId="36" borderId="0" applyNumberFormat="0" applyBorder="0" applyAlignment="0" applyProtection="0"/>
    <xf numFmtId="0" fontId="110" fillId="49" borderId="0" applyNumberFormat="0" applyBorder="0" applyAlignment="0" applyProtection="0"/>
    <xf numFmtId="0" fontId="8" fillId="25" borderId="0" applyNumberFormat="0" applyBorder="0" applyAlignment="0" applyProtection="0"/>
    <xf numFmtId="0" fontId="110" fillId="50" borderId="0" applyNumberFormat="0" applyBorder="0" applyAlignment="0" applyProtection="0"/>
    <xf numFmtId="0" fontId="8" fillId="26" borderId="0" applyNumberFormat="0" applyBorder="0" applyAlignment="0" applyProtection="0"/>
    <xf numFmtId="0" fontId="110" fillId="51" borderId="0" applyNumberFormat="0" applyBorder="0" applyAlignment="0" applyProtection="0"/>
    <xf numFmtId="0" fontId="8" fillId="37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14" applyNumberFormat="0" applyFill="0" applyAlignment="0" applyProtection="0"/>
    <xf numFmtId="0" fontId="48" fillId="0" borderId="3" applyNumberFormat="0" applyFill="0" applyAlignment="0" applyProtection="0"/>
    <xf numFmtId="0" fontId="121" fillId="0" borderId="15" applyNumberFormat="0" applyFill="0" applyAlignment="0" applyProtection="0"/>
    <xf numFmtId="0" fontId="49" fillId="0" borderId="4" applyNumberFormat="0" applyFill="0" applyAlignment="0" applyProtection="0"/>
    <xf numFmtId="0" fontId="122" fillId="0" borderId="16" applyNumberFormat="0" applyFill="0" applyAlignment="0" applyProtection="0"/>
    <xf numFmtId="0" fontId="50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3" fillId="52" borderId="11" applyNumberFormat="0" applyAlignment="0" applyProtection="0"/>
    <xf numFmtId="0" fontId="62" fillId="7" borderId="1" applyNumberFormat="0" applyAlignment="0" applyProtection="0"/>
    <xf numFmtId="0" fontId="124" fillId="44" borderId="17" applyNumberFormat="0" applyAlignment="0" applyProtection="0"/>
    <xf numFmtId="0" fontId="63" fillId="38" borderId="8" applyNumberFormat="0" applyAlignment="0" applyProtection="0"/>
    <xf numFmtId="0" fontId="125" fillId="53" borderId="18" applyNumberFormat="0" applyAlignment="0" applyProtection="0"/>
    <xf numFmtId="0" fontId="64" fillId="39" borderId="2" applyNumberFormat="0" applyAlignment="0" applyProtection="0"/>
    <xf numFmtId="0" fontId="126" fillId="54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2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48">
    <xf numFmtId="0" fontId="0" fillId="0" borderId="0" xfId="0" applyFont="1" applyAlignment="1">
      <alignment vertical="center"/>
    </xf>
    <xf numFmtId="49" fontId="7" fillId="0" borderId="19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49" fontId="7" fillId="0" borderId="19" xfId="114" applyNumberFormat="1" applyFont="1" applyBorder="1" applyAlignment="1">
      <alignment vertical="center"/>
      <protection/>
    </xf>
    <xf numFmtId="0" fontId="5" fillId="55" borderId="19" xfId="114" applyFont="1" applyFill="1" applyBorder="1" applyAlignment="1">
      <alignment horizontal="center" vertical="center"/>
      <protection/>
    </xf>
    <xf numFmtId="49" fontId="7" fillId="0" borderId="19" xfId="114" applyNumberFormat="1" applyFont="1" applyBorder="1" applyAlignment="1">
      <alignment horizontal="right" vertical="center"/>
      <protection/>
    </xf>
    <xf numFmtId="0" fontId="7" fillId="0" borderId="19" xfId="114" applyNumberFormat="1" applyFont="1" applyBorder="1" applyAlignment="1">
      <alignment horizontal="right" vertical="center"/>
      <protection/>
    </xf>
    <xf numFmtId="0" fontId="8" fillId="0" borderId="19" xfId="114" applyFont="1" applyBorder="1" applyAlignment="1">
      <alignment horizontal="center" vertical="center" shrinkToFit="1"/>
      <protection/>
    </xf>
    <xf numFmtId="0" fontId="4" fillId="55" borderId="19" xfId="114" applyFont="1" applyFill="1" applyBorder="1" applyAlignment="1">
      <alignment horizontal="center" vertical="center"/>
      <protection/>
    </xf>
    <xf numFmtId="0" fontId="8" fillId="0" borderId="19" xfId="114" applyFont="1" applyFill="1" applyBorder="1" applyAlignment="1">
      <alignment horizontal="center" vertical="center" shrinkToFit="1"/>
      <protection/>
    </xf>
    <xf numFmtId="0" fontId="5" fillId="0" borderId="19" xfId="114" applyFont="1" applyFill="1" applyBorder="1" applyAlignment="1">
      <alignment horizontal="center" vertical="center" shrinkToFit="1"/>
      <protection/>
    </xf>
    <xf numFmtId="0" fontId="10" fillId="55" borderId="19" xfId="92" applyFont="1" applyFill="1" applyBorder="1" applyAlignment="1">
      <alignment horizontal="center" vertical="center"/>
      <protection/>
    </xf>
    <xf numFmtId="0" fontId="5" fillId="0" borderId="19" xfId="114" applyFont="1" applyBorder="1" applyAlignment="1">
      <alignment horizontal="center" vertical="center" shrinkToFit="1"/>
      <protection/>
    </xf>
    <xf numFmtId="0" fontId="5" fillId="0" borderId="19" xfId="114" applyFont="1" applyFill="1" applyBorder="1" applyAlignment="1">
      <alignment horizontal="left" vertical="center" shrinkToFit="1"/>
      <protection/>
    </xf>
    <xf numFmtId="0" fontId="5" fillId="55" borderId="19" xfId="114" applyFont="1" applyFill="1" applyBorder="1" applyAlignment="1">
      <alignment horizontal="center" vertical="top" shrinkToFit="1"/>
      <protection/>
    </xf>
    <xf numFmtId="0" fontId="5" fillId="55" borderId="19" xfId="92" applyFont="1" applyFill="1" applyBorder="1" applyAlignment="1">
      <alignment horizontal="center" vertical="top" shrinkToFit="1"/>
      <protection/>
    </xf>
    <xf numFmtId="0" fontId="5" fillId="0" borderId="19" xfId="92" applyFont="1" applyFill="1" applyBorder="1" applyAlignment="1">
      <alignment horizontal="center" vertical="center" shrinkToFit="1"/>
      <protection/>
    </xf>
    <xf numFmtId="0" fontId="5" fillId="0" borderId="19" xfId="114" applyFont="1" applyFill="1" applyBorder="1" applyAlignment="1">
      <alignment vertical="center" shrinkToFit="1"/>
      <protection/>
    </xf>
    <xf numFmtId="49" fontId="13" fillId="0" borderId="19" xfId="114" applyNumberFormat="1" applyFont="1" applyBorder="1" applyAlignment="1">
      <alignment horizontal="center" vertical="center"/>
      <protection/>
    </xf>
    <xf numFmtId="188" fontId="13" fillId="0" borderId="20" xfId="0" applyNumberFormat="1" applyFont="1" applyFill="1" applyBorder="1" applyAlignment="1">
      <alignment horizontal="center" vertical="center" shrinkToFit="1"/>
    </xf>
    <xf numFmtId="0" fontId="5" fillId="55" borderId="19" xfId="114" applyFont="1" applyFill="1" applyBorder="1" applyAlignment="1">
      <alignment vertical="center" shrinkToFit="1"/>
      <protection/>
    </xf>
    <xf numFmtId="49" fontId="7" fillId="0" borderId="21" xfId="114" applyNumberFormat="1" applyFont="1" applyBorder="1" applyAlignment="1">
      <alignment vertical="center"/>
      <protection/>
    </xf>
    <xf numFmtId="49" fontId="7" fillId="0" borderId="22" xfId="114" applyNumberFormat="1" applyFont="1" applyBorder="1" applyAlignment="1">
      <alignment vertical="center"/>
      <protection/>
    </xf>
    <xf numFmtId="49" fontId="7" fillId="0" borderId="23" xfId="114" applyNumberFormat="1" applyFont="1" applyBorder="1" applyAlignment="1">
      <alignment horizontal="right" vertical="center"/>
      <protection/>
    </xf>
    <xf numFmtId="0" fontId="17" fillId="0" borderId="19" xfId="0" applyFont="1" applyFill="1" applyBorder="1" applyAlignment="1">
      <alignment horizontal="center" vertical="center"/>
    </xf>
    <xf numFmtId="186" fontId="17" fillId="0" borderId="1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114">
      <alignment/>
      <protection/>
    </xf>
    <xf numFmtId="0" fontId="22" fillId="0" borderId="0" xfId="114" applyFont="1" applyAlignment="1">
      <alignment horizontal="center" vertical="center"/>
      <protection/>
    </xf>
    <xf numFmtId="0" fontId="23" fillId="0" borderId="0" xfId="114" applyFont="1" applyAlignment="1">
      <alignment vertical="center"/>
      <protection/>
    </xf>
    <xf numFmtId="0" fontId="24" fillId="0" borderId="0" xfId="114" applyFont="1" applyAlignment="1">
      <alignment vertical="center"/>
      <protection/>
    </xf>
    <xf numFmtId="0" fontId="23" fillId="0" borderId="0" xfId="114" applyFont="1">
      <alignment/>
      <protection/>
    </xf>
    <xf numFmtId="0" fontId="25" fillId="0" borderId="24" xfId="114" applyFont="1" applyBorder="1" applyAlignment="1">
      <alignment vertical="center" shrinkToFit="1"/>
      <protection/>
    </xf>
    <xf numFmtId="0" fontId="25" fillId="0" borderId="24" xfId="114" applyFont="1" applyBorder="1" applyAlignment="1">
      <alignment horizontal="center" vertical="center" shrinkToFit="1"/>
      <protection/>
    </xf>
    <xf numFmtId="0" fontId="25" fillId="0" borderId="25" xfId="114" applyFont="1" applyBorder="1" applyAlignment="1">
      <alignment vertical="center" shrinkToFit="1"/>
      <protection/>
    </xf>
    <xf numFmtId="0" fontId="25" fillId="0" borderId="23" xfId="114" applyFont="1" applyBorder="1" applyAlignment="1">
      <alignment vertical="center" shrinkToFit="1"/>
      <protection/>
    </xf>
    <xf numFmtId="0" fontId="25" fillId="55" borderId="26" xfId="114" applyFont="1" applyFill="1" applyBorder="1" applyAlignment="1">
      <alignment horizontal="left" vertical="center" shrinkToFit="1"/>
      <protection/>
    </xf>
    <xf numFmtId="0" fontId="28" fillId="0" borderId="27" xfId="114" applyFont="1" applyBorder="1" applyAlignment="1">
      <alignment horizontal="center" vertical="center" shrinkToFit="1"/>
      <protection/>
    </xf>
    <xf numFmtId="0" fontId="23" fillId="55" borderId="28" xfId="114" applyFont="1" applyFill="1" applyBorder="1" applyAlignment="1">
      <alignment horizontal="center" vertical="center"/>
      <protection/>
    </xf>
    <xf numFmtId="0" fontId="28" fillId="0" borderId="29" xfId="114" applyFont="1" applyBorder="1" applyAlignment="1">
      <alignment horizontal="center" vertical="center" shrinkToFit="1"/>
      <protection/>
    </xf>
    <xf numFmtId="0" fontId="23" fillId="55" borderId="30" xfId="114" applyFont="1" applyFill="1" applyBorder="1" applyAlignment="1">
      <alignment horizontal="center" vertical="center"/>
      <protection/>
    </xf>
    <xf numFmtId="0" fontId="26" fillId="0" borderId="21" xfId="114" applyFont="1" applyBorder="1" applyAlignment="1">
      <alignment horizontal="center" vertical="center"/>
      <protection/>
    </xf>
    <xf numFmtId="0" fontId="23" fillId="55" borderId="21" xfId="114" applyFont="1" applyFill="1" applyBorder="1" applyAlignment="1">
      <alignment horizontal="center" vertical="center"/>
      <protection/>
    </xf>
    <xf numFmtId="0" fontId="23" fillId="55" borderId="31" xfId="114" applyFont="1" applyFill="1" applyBorder="1" applyAlignment="1">
      <alignment horizontal="left" vertical="center" shrinkToFit="1"/>
      <protection/>
    </xf>
    <xf numFmtId="0" fontId="27" fillId="0" borderId="21" xfId="114" applyFont="1" applyFill="1" applyBorder="1" applyAlignment="1">
      <alignment horizontal="center" vertical="center"/>
      <protection/>
    </xf>
    <xf numFmtId="0" fontId="5" fillId="0" borderId="0" xfId="114" applyBorder="1">
      <alignment/>
      <protection/>
    </xf>
    <xf numFmtId="0" fontId="27" fillId="0" borderId="31" xfId="114" applyFont="1" applyBorder="1" applyAlignment="1">
      <alignment horizontal="center" vertical="center"/>
      <protection/>
    </xf>
    <xf numFmtId="192" fontId="27" fillId="55" borderId="32" xfId="114" applyNumberFormat="1" applyFont="1" applyFill="1" applyBorder="1" applyAlignment="1">
      <alignment horizontal="center" vertical="center"/>
      <protection/>
    </xf>
    <xf numFmtId="192" fontId="27" fillId="55" borderId="30" xfId="114" applyNumberFormat="1" applyFont="1" applyFill="1" applyBorder="1" applyAlignment="1">
      <alignment horizontal="center" vertical="center"/>
      <protection/>
    </xf>
    <xf numFmtId="0" fontId="25" fillId="56" borderId="21" xfId="114" applyFont="1" applyFill="1" applyBorder="1" applyAlignment="1">
      <alignment horizontal="left" vertical="center" shrinkToFit="1"/>
      <protection/>
    </xf>
    <xf numFmtId="192" fontId="27" fillId="55" borderId="33" xfId="114" applyNumberFormat="1" applyFont="1" applyFill="1" applyBorder="1" applyAlignment="1">
      <alignment horizontal="center" vertical="center"/>
      <protection/>
    </xf>
    <xf numFmtId="0" fontId="23" fillId="56" borderId="34" xfId="114" applyFont="1" applyFill="1" applyBorder="1" applyAlignment="1">
      <alignment horizontal="left" vertical="center" shrinkToFit="1"/>
      <protection/>
    </xf>
    <xf numFmtId="192" fontId="27" fillId="55" borderId="28" xfId="114" applyNumberFormat="1" applyFont="1" applyFill="1" applyBorder="1" applyAlignment="1">
      <alignment horizontal="center" vertical="center"/>
      <protection/>
    </xf>
    <xf numFmtId="0" fontId="25" fillId="55" borderId="0" xfId="114" applyFont="1" applyFill="1" applyBorder="1" applyAlignment="1">
      <alignment horizontal="left" vertical="center" shrinkToFit="1"/>
      <protection/>
    </xf>
    <xf numFmtId="192" fontId="27" fillId="55" borderId="35" xfId="114" applyNumberFormat="1" applyFont="1" applyFill="1" applyBorder="1" applyAlignment="1">
      <alignment horizontal="center" vertical="center"/>
      <protection/>
    </xf>
    <xf numFmtId="0" fontId="23" fillId="55" borderId="0" xfId="114" applyFont="1" applyFill="1" applyBorder="1" applyAlignment="1">
      <alignment horizontal="left" vertical="center" shrinkToFit="1"/>
      <protection/>
    </xf>
    <xf numFmtId="192" fontId="27" fillId="55" borderId="36" xfId="114" applyNumberFormat="1" applyFont="1" applyFill="1" applyBorder="1" applyAlignment="1">
      <alignment horizontal="center" vertical="center"/>
      <protection/>
    </xf>
    <xf numFmtId="49" fontId="32" fillId="0" borderId="0" xfId="114" applyNumberFormat="1" applyFont="1" applyBorder="1" applyAlignment="1">
      <alignment horizontal="left"/>
      <protection/>
    </xf>
    <xf numFmtId="0" fontId="33" fillId="0" borderId="0" xfId="114" applyFont="1" applyBorder="1" applyAlignment="1">
      <alignment horizontal="center"/>
      <protection/>
    </xf>
    <xf numFmtId="0" fontId="34" fillId="0" borderId="0" xfId="114" applyFont="1" applyBorder="1" applyAlignment="1">
      <alignment horizontal="center"/>
      <protection/>
    </xf>
    <xf numFmtId="0" fontId="5" fillId="0" borderId="0" xfId="114" applyFont="1" applyAlignment="1">
      <alignment horizontal="center" vertical="center"/>
      <protection/>
    </xf>
    <xf numFmtId="0" fontId="35" fillId="55" borderId="0" xfId="114" applyFont="1" applyFill="1" applyBorder="1" applyAlignment="1">
      <alignment horizontal="center" vertical="center"/>
      <protection/>
    </xf>
    <xf numFmtId="49" fontId="36" fillId="0" borderId="0" xfId="114" applyNumberFormat="1" applyFont="1" applyBorder="1" applyAlignment="1">
      <alignment horizontal="left"/>
      <protection/>
    </xf>
    <xf numFmtId="0" fontId="36" fillId="0" borderId="0" xfId="114" applyFont="1" applyBorder="1" applyAlignment="1">
      <alignment horizontal="center"/>
      <protection/>
    </xf>
    <xf numFmtId="0" fontId="36" fillId="0" borderId="0" xfId="114" applyFont="1" applyAlignment="1">
      <alignment horizontal="center"/>
      <protection/>
    </xf>
    <xf numFmtId="0" fontId="37" fillId="0" borderId="0" xfId="114" applyFont="1" applyAlignment="1">
      <alignment horizontal="center"/>
      <protection/>
    </xf>
    <xf numFmtId="0" fontId="12" fillId="0" borderId="0" xfId="114" applyFont="1" applyAlignment="1">
      <alignment horizontal="center"/>
      <protection/>
    </xf>
    <xf numFmtId="0" fontId="37" fillId="0" borderId="0" xfId="114" applyFont="1" applyAlignment="1">
      <alignment horizontal="left"/>
      <protection/>
    </xf>
    <xf numFmtId="49" fontId="36" fillId="0" borderId="0" xfId="114" applyNumberFormat="1" applyFont="1" applyAlignment="1">
      <alignment horizontal="left"/>
      <protection/>
    </xf>
    <xf numFmtId="0" fontId="38" fillId="0" borderId="0" xfId="114" applyFont="1" applyAlignment="1">
      <alignment/>
      <protection/>
    </xf>
    <xf numFmtId="0" fontId="34" fillId="0" borderId="0" xfId="114" applyFont="1" applyAlignment="1">
      <alignment/>
      <protection/>
    </xf>
    <xf numFmtId="0" fontId="5" fillId="0" borderId="0" xfId="114" applyAlignment="1">
      <alignment horizontal="center" vertical="center"/>
      <protection/>
    </xf>
    <xf numFmtId="0" fontId="5" fillId="0" borderId="0" xfId="114" applyFill="1" applyBorder="1" applyAlignment="1">
      <alignment vertical="center"/>
      <protection/>
    </xf>
    <xf numFmtId="0" fontId="5" fillId="55" borderId="0" xfId="114" applyFill="1" applyBorder="1" applyAlignment="1">
      <alignment vertical="center"/>
      <protection/>
    </xf>
    <xf numFmtId="0" fontId="5" fillId="55" borderId="0" xfId="114" applyFont="1" applyFill="1" applyBorder="1" applyAlignment="1">
      <alignment vertical="center"/>
      <protection/>
    </xf>
    <xf numFmtId="0" fontId="5" fillId="0" borderId="0" xfId="114" applyFill="1">
      <alignment/>
      <protection/>
    </xf>
    <xf numFmtId="0" fontId="39" fillId="55" borderId="0" xfId="114" applyFont="1" applyFill="1" applyBorder="1" applyAlignment="1">
      <alignment vertical="center"/>
      <protection/>
    </xf>
    <xf numFmtId="0" fontId="40" fillId="55" borderId="0" xfId="114" applyFont="1" applyFill="1" applyBorder="1" applyAlignment="1">
      <alignment vertical="center"/>
      <protection/>
    </xf>
    <xf numFmtId="0" fontId="41" fillId="0" borderId="0" xfId="114" applyFont="1" applyAlignment="1">
      <alignment horizontal="center" vertical="center"/>
      <protection/>
    </xf>
    <xf numFmtId="0" fontId="41" fillId="0" borderId="0" xfId="114" applyFont="1" applyAlignment="1">
      <alignment horizontal="left" vertical="center"/>
      <protection/>
    </xf>
    <xf numFmtId="0" fontId="41" fillId="0" borderId="0" xfId="114" applyFont="1">
      <alignment/>
      <protection/>
    </xf>
    <xf numFmtId="0" fontId="29" fillId="55" borderId="0" xfId="115" applyFont="1" applyFill="1" applyBorder="1" applyAlignment="1">
      <alignment horizontal="center" vertical="center"/>
      <protection/>
    </xf>
    <xf numFmtId="0" fontId="5" fillId="0" borderId="0" xfId="115" applyBorder="1">
      <alignment vertical="center"/>
      <protection/>
    </xf>
    <xf numFmtId="0" fontId="24" fillId="0" borderId="0" xfId="114" applyFont="1" applyAlignment="1">
      <alignment horizontal="center" vertical="center"/>
      <protection/>
    </xf>
    <xf numFmtId="0" fontId="27" fillId="55" borderId="0" xfId="114" applyFont="1" applyFill="1" applyBorder="1" applyAlignment="1">
      <alignment horizontal="center" vertical="center"/>
      <protection/>
    </xf>
    <xf numFmtId="0" fontId="27" fillId="55" borderId="29" xfId="114" applyFont="1" applyFill="1" applyBorder="1" applyAlignment="1">
      <alignment horizontal="center"/>
      <protection/>
    </xf>
    <xf numFmtId="0" fontId="27" fillId="55" borderId="31" xfId="114" applyFont="1" applyFill="1" applyBorder="1" applyAlignment="1">
      <alignment horizontal="center"/>
      <protection/>
    </xf>
    <xf numFmtId="0" fontId="26" fillId="55" borderId="26" xfId="114" applyFont="1" applyFill="1" applyBorder="1" applyAlignment="1">
      <alignment horizontal="center" vertical="center"/>
      <protection/>
    </xf>
    <xf numFmtId="0" fontId="27" fillId="55" borderId="21" xfId="114" applyFont="1" applyFill="1" applyBorder="1" applyAlignment="1">
      <alignment horizontal="center" vertical="center"/>
      <protection/>
    </xf>
    <xf numFmtId="0" fontId="27" fillId="55" borderId="37" xfId="114" applyFont="1" applyFill="1" applyBorder="1" applyAlignment="1">
      <alignment horizontal="center" vertical="center" shrinkToFit="1"/>
      <protection/>
    </xf>
    <xf numFmtId="0" fontId="27" fillId="55" borderId="29" xfId="114" applyFont="1" applyFill="1" applyBorder="1" applyAlignment="1">
      <alignment horizontal="center" vertical="center"/>
      <protection/>
    </xf>
    <xf numFmtId="0" fontId="27" fillId="55" borderId="27" xfId="114" applyFont="1" applyFill="1" applyBorder="1" applyAlignment="1">
      <alignment horizontal="center" vertical="center"/>
      <protection/>
    </xf>
    <xf numFmtId="0" fontId="27" fillId="55" borderId="38" xfId="114" applyFont="1" applyFill="1" applyBorder="1" applyAlignment="1">
      <alignment horizontal="center" vertical="center" shrinkToFit="1"/>
      <protection/>
    </xf>
    <xf numFmtId="0" fontId="27" fillId="55" borderId="37" xfId="114" applyFont="1" applyFill="1" applyBorder="1" applyAlignment="1">
      <alignment horizontal="center" vertical="center"/>
      <protection/>
    </xf>
    <xf numFmtId="0" fontId="27" fillId="55" borderId="38" xfId="114" applyFont="1" applyFill="1" applyBorder="1" applyAlignment="1">
      <alignment horizontal="center" vertical="center"/>
      <protection/>
    </xf>
    <xf numFmtId="0" fontId="27" fillId="55" borderId="39" xfId="114" applyFont="1" applyFill="1" applyBorder="1" applyAlignment="1">
      <alignment horizontal="center" vertical="center"/>
      <protection/>
    </xf>
    <xf numFmtId="0" fontId="23" fillId="55" borderId="34" xfId="114" applyFont="1" applyFill="1" applyBorder="1" applyAlignment="1">
      <alignment vertical="center" shrinkToFit="1"/>
      <protection/>
    </xf>
    <xf numFmtId="0" fontId="27" fillId="55" borderId="40" xfId="114" applyFont="1" applyFill="1" applyBorder="1" applyAlignment="1">
      <alignment horizontal="center" vertical="center"/>
      <protection/>
    </xf>
    <xf numFmtId="0" fontId="27" fillId="55" borderId="29" xfId="114" applyFont="1" applyFill="1" applyBorder="1" applyAlignment="1">
      <alignment horizontal="center" vertical="center" shrinkToFit="1"/>
      <protection/>
    </xf>
    <xf numFmtId="0" fontId="27" fillId="55" borderId="37" xfId="114" applyFont="1" applyFill="1" applyBorder="1" applyAlignment="1">
      <alignment horizontal="center"/>
      <protection/>
    </xf>
    <xf numFmtId="0" fontId="27" fillId="55" borderId="38" xfId="114" applyFont="1" applyFill="1" applyBorder="1" applyAlignment="1">
      <alignment horizontal="center"/>
      <protection/>
    </xf>
    <xf numFmtId="0" fontId="27" fillId="55" borderId="40" xfId="114" applyFont="1" applyFill="1" applyBorder="1" applyAlignment="1">
      <alignment horizontal="center"/>
      <protection/>
    </xf>
    <xf numFmtId="0" fontId="27" fillId="55" borderId="27" xfId="114" applyFont="1" applyFill="1" applyBorder="1" applyAlignment="1">
      <alignment horizontal="center"/>
      <protection/>
    </xf>
    <xf numFmtId="188" fontId="13" fillId="0" borderId="41" xfId="0" applyNumberFormat="1" applyFont="1" applyFill="1" applyBorder="1" applyAlignment="1">
      <alignment horizontal="center" vertical="center" shrinkToFit="1"/>
    </xf>
    <xf numFmtId="0" fontId="7" fillId="0" borderId="42" xfId="114" applyNumberFormat="1" applyFont="1" applyBorder="1" applyAlignment="1">
      <alignment horizontal="right" vertical="center"/>
      <protection/>
    </xf>
    <xf numFmtId="49" fontId="7" fillId="0" borderId="42" xfId="114" applyNumberFormat="1" applyFont="1" applyBorder="1" applyAlignment="1">
      <alignment horizontal="right" vertical="center"/>
      <protection/>
    </xf>
    <xf numFmtId="186" fontId="17" fillId="0" borderId="42" xfId="0" applyNumberFormat="1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87" fontId="17" fillId="0" borderId="24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horizontal="center" vertical="center"/>
    </xf>
    <xf numFmtId="49" fontId="67" fillId="0" borderId="43" xfId="114" applyNumberFormat="1" applyFont="1" applyBorder="1" applyAlignment="1">
      <alignment vertical="center"/>
      <protection/>
    </xf>
    <xf numFmtId="49" fontId="13" fillId="0" borderId="21" xfId="114" applyNumberFormat="1" applyFont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vertical="center"/>
    </xf>
    <xf numFmtId="49" fontId="5" fillId="0" borderId="19" xfId="114" applyNumberFormat="1" applyFont="1" applyBorder="1" applyAlignment="1">
      <alignment vertical="center"/>
      <protection/>
    </xf>
    <xf numFmtId="0" fontId="7" fillId="0" borderId="19" xfId="0" applyFont="1" applyBorder="1" applyAlignment="1">
      <alignment horizontal="left" shrinkToFit="1"/>
    </xf>
    <xf numFmtId="0" fontId="7" fillId="0" borderId="37" xfId="0" applyFont="1" applyBorder="1" applyAlignment="1">
      <alignment horizontal="center" shrinkToFit="1"/>
    </xf>
    <xf numFmtId="0" fontId="7" fillId="0" borderId="44" xfId="0" applyFont="1" applyBorder="1" applyAlignment="1">
      <alignment horizontal="left" shrinkToFit="1"/>
    </xf>
    <xf numFmtId="0" fontId="7" fillId="0" borderId="45" xfId="0" applyFont="1" applyBorder="1" applyAlignment="1">
      <alignment horizontal="center" shrinkToFit="1"/>
    </xf>
    <xf numFmtId="49" fontId="7" fillId="0" borderId="21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68" fillId="0" borderId="19" xfId="114" applyNumberFormat="1" applyFont="1" applyBorder="1" applyAlignment="1">
      <alignment horizontal="center" vertical="center"/>
      <protection/>
    </xf>
    <xf numFmtId="49" fontId="69" fillId="0" borderId="19" xfId="114" applyNumberFormat="1" applyFont="1" applyBorder="1" applyAlignment="1">
      <alignment horizontal="center" vertical="center"/>
      <protection/>
    </xf>
    <xf numFmtId="188" fontId="69" fillId="0" borderId="20" xfId="0" applyNumberFormat="1" applyFont="1" applyFill="1" applyBorder="1" applyAlignment="1">
      <alignment horizontal="center" vertical="center" shrinkToFit="1"/>
    </xf>
    <xf numFmtId="188" fontId="69" fillId="0" borderId="41" xfId="0" applyNumberFormat="1" applyFont="1" applyFill="1" applyBorder="1" applyAlignment="1">
      <alignment horizontal="center" vertical="center" shrinkToFit="1"/>
    </xf>
    <xf numFmtId="0" fontId="5" fillId="0" borderId="19" xfId="114" applyNumberFormat="1" applyFont="1" applyBorder="1" applyAlignment="1">
      <alignment horizontal="right" vertical="center"/>
      <protection/>
    </xf>
    <xf numFmtId="49" fontId="5" fillId="0" borderId="21" xfId="114" applyNumberFormat="1" applyFont="1" applyBorder="1" applyAlignment="1">
      <alignment vertical="center"/>
      <protection/>
    </xf>
    <xf numFmtId="183" fontId="5" fillId="0" borderId="21" xfId="0" applyNumberFormat="1" applyFont="1" applyBorder="1" applyAlignment="1">
      <alignment vertical="center"/>
    </xf>
    <xf numFmtId="49" fontId="5" fillId="0" borderId="19" xfId="114" applyNumberFormat="1" applyFont="1" applyBorder="1" applyAlignment="1">
      <alignment horizontal="right" vertical="center"/>
      <protection/>
    </xf>
    <xf numFmtId="49" fontId="70" fillId="0" borderId="43" xfId="114" applyNumberFormat="1" applyFont="1" applyBorder="1" applyAlignment="1">
      <alignment vertical="center"/>
      <protection/>
    </xf>
    <xf numFmtId="183" fontId="5" fillId="0" borderId="46" xfId="0" applyNumberFormat="1" applyFont="1" applyBorder="1" applyAlignment="1">
      <alignment vertical="center"/>
    </xf>
    <xf numFmtId="49" fontId="5" fillId="0" borderId="42" xfId="114" applyNumberFormat="1" applyFont="1" applyBorder="1" applyAlignment="1">
      <alignment horizontal="right" vertical="center"/>
      <protection/>
    </xf>
    <xf numFmtId="49" fontId="5" fillId="0" borderId="22" xfId="114" applyNumberFormat="1" applyFont="1" applyBorder="1" applyAlignment="1">
      <alignment vertical="center"/>
      <protection/>
    </xf>
    <xf numFmtId="183" fontId="5" fillId="0" borderId="24" xfId="0" applyNumberFormat="1" applyFont="1" applyBorder="1" applyAlignment="1">
      <alignment vertical="center"/>
    </xf>
    <xf numFmtId="49" fontId="5" fillId="0" borderId="23" xfId="114" applyNumberFormat="1" applyFont="1" applyBorder="1" applyAlignment="1">
      <alignment horizontal="right" vertical="center"/>
      <protection/>
    </xf>
    <xf numFmtId="0" fontId="4" fillId="0" borderId="47" xfId="114" applyFont="1" applyFill="1" applyBorder="1" applyAlignment="1">
      <alignment vertical="center" textRotation="255" shrinkToFit="1"/>
      <protection/>
    </xf>
    <xf numFmtId="0" fontId="5" fillId="0" borderId="47" xfId="114" applyFont="1" applyBorder="1" applyAlignment="1">
      <alignment vertical="center" shrinkToFit="1"/>
      <protection/>
    </xf>
    <xf numFmtId="0" fontId="5" fillId="0" borderId="47" xfId="114" applyFont="1" applyBorder="1" applyAlignment="1">
      <alignment horizontal="center" vertical="center" shrinkToFit="1"/>
      <protection/>
    </xf>
    <xf numFmtId="0" fontId="73" fillId="0" borderId="48" xfId="0" applyFont="1" applyBorder="1" applyAlignment="1">
      <alignment horizontal="left"/>
    </xf>
    <xf numFmtId="0" fontId="73" fillId="0" borderId="48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7" fillId="55" borderId="19" xfId="114" applyFont="1" applyFill="1" applyBorder="1" applyAlignment="1">
      <alignment horizontal="center" vertical="center"/>
      <protection/>
    </xf>
    <xf numFmtId="0" fontId="7" fillId="0" borderId="19" xfId="114" applyFont="1" applyBorder="1" applyAlignment="1">
      <alignment horizontal="center" vertical="center" shrinkToFit="1"/>
      <protection/>
    </xf>
    <xf numFmtId="0" fontId="66" fillId="55" borderId="19" xfId="114" applyFont="1" applyFill="1" applyBorder="1" applyAlignment="1">
      <alignment horizontal="center" vertical="center"/>
      <protection/>
    </xf>
    <xf numFmtId="188" fontId="68" fillId="0" borderId="20" xfId="0" applyNumberFormat="1" applyFont="1" applyFill="1" applyBorder="1" applyAlignment="1">
      <alignment horizontal="center" vertical="center" shrinkToFit="1"/>
    </xf>
    <xf numFmtId="0" fontId="42" fillId="0" borderId="19" xfId="114" applyFont="1" applyBorder="1" applyAlignment="1">
      <alignment horizontal="center" vertical="center" shrinkToFit="1"/>
      <protection/>
    </xf>
    <xf numFmtId="0" fontId="42" fillId="0" borderId="19" xfId="114" applyFont="1" applyFill="1" applyBorder="1" applyAlignment="1">
      <alignment horizontal="center" vertical="center" shrinkToFit="1"/>
      <protection/>
    </xf>
    <xf numFmtId="49" fontId="68" fillId="0" borderId="21" xfId="114" applyNumberFormat="1" applyFont="1" applyBorder="1" applyAlignment="1">
      <alignment horizontal="center" vertical="center"/>
      <protection/>
    </xf>
    <xf numFmtId="0" fontId="7" fillId="0" borderId="19" xfId="114" applyFont="1" applyFill="1" applyBorder="1" applyAlignment="1">
      <alignment horizontal="center" vertical="center" shrinkToFit="1"/>
      <protection/>
    </xf>
    <xf numFmtId="0" fontId="7" fillId="55" borderId="19" xfId="92" applyFont="1" applyFill="1" applyBorder="1" applyAlignment="1">
      <alignment horizontal="center" vertical="top" shrinkToFit="1"/>
      <protection/>
    </xf>
    <xf numFmtId="0" fontId="7" fillId="0" borderId="19" xfId="92" applyFont="1" applyFill="1" applyBorder="1" applyAlignment="1">
      <alignment horizontal="center" vertical="center" shrinkToFit="1"/>
      <protection/>
    </xf>
    <xf numFmtId="0" fontId="7" fillId="0" borderId="19" xfId="114" applyFont="1" applyFill="1" applyBorder="1" applyAlignment="1">
      <alignment horizontal="left" vertical="center" shrinkToFit="1"/>
      <protection/>
    </xf>
    <xf numFmtId="0" fontId="7" fillId="0" borderId="19" xfId="0" applyFont="1" applyFill="1" applyBorder="1" applyAlignment="1">
      <alignment horizontal="center" vertical="center"/>
    </xf>
    <xf numFmtId="0" fontId="7" fillId="55" borderId="19" xfId="114" applyFont="1" applyFill="1" applyBorder="1" applyAlignment="1">
      <alignment horizontal="center" vertical="top" shrinkToFit="1"/>
      <protection/>
    </xf>
    <xf numFmtId="0" fontId="75" fillId="55" borderId="19" xfId="92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shrinkToFit="1" readingOrder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1" xfId="113" applyFont="1" applyFill="1" applyBorder="1" applyAlignment="1">
      <alignment vertical="center" shrinkToFit="1"/>
      <protection/>
    </xf>
    <xf numFmtId="0" fontId="7" fillId="0" borderId="21" xfId="113" applyFont="1" applyFill="1" applyBorder="1" applyAlignment="1">
      <alignment horizontal="center" vertical="center" shrinkToFit="1"/>
      <protection/>
    </xf>
    <xf numFmtId="49" fontId="68" fillId="0" borderId="31" xfId="114" applyNumberFormat="1" applyFont="1" applyBorder="1" applyAlignment="1">
      <alignment horizontal="center" vertical="center"/>
      <protection/>
    </xf>
    <xf numFmtId="188" fontId="68" fillId="0" borderId="49" xfId="0" applyNumberFormat="1" applyFont="1" applyFill="1" applyBorder="1" applyAlignment="1">
      <alignment horizontal="center" vertical="center" shrinkToFit="1"/>
    </xf>
    <xf numFmtId="0" fontId="7" fillId="0" borderId="19" xfId="114" applyFont="1" applyFill="1" applyBorder="1" applyAlignment="1">
      <alignment vertical="center" shrinkToFit="1"/>
      <protection/>
    </xf>
    <xf numFmtId="184" fontId="7" fillId="0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8" fontId="68" fillId="0" borderId="41" xfId="0" applyNumberFormat="1" applyFont="1" applyFill="1" applyBorder="1" applyAlignment="1">
      <alignment horizontal="center" vertical="center" shrinkToFit="1"/>
    </xf>
    <xf numFmtId="0" fontId="7" fillId="55" borderId="19" xfId="114" applyFont="1" applyFill="1" applyBorder="1" applyAlignment="1">
      <alignment vertical="center" shrinkToFit="1"/>
      <protection/>
    </xf>
    <xf numFmtId="183" fontId="7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183" fontId="7" fillId="0" borderId="21" xfId="0" applyNumberFormat="1" applyFont="1" applyBorder="1" applyAlignment="1">
      <alignment horizontal="center" vertical="center"/>
    </xf>
    <xf numFmtId="183" fontId="7" fillId="0" borderId="46" xfId="0" applyNumberFormat="1" applyFont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0" fontId="7" fillId="55" borderId="19" xfId="114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vertical="center" shrinkToFit="1"/>
    </xf>
    <xf numFmtId="49" fontId="69" fillId="0" borderId="50" xfId="114" applyNumberFormat="1" applyFont="1" applyBorder="1" applyAlignment="1">
      <alignment horizontal="center" vertical="center"/>
      <protection/>
    </xf>
    <xf numFmtId="188" fontId="69" fillId="0" borderId="51" xfId="0" applyNumberFormat="1" applyFont="1" applyFill="1" applyBorder="1" applyAlignment="1">
      <alignment horizontal="center" vertical="center" shrinkToFit="1"/>
    </xf>
    <xf numFmtId="49" fontId="5" fillId="0" borderId="21" xfId="114" applyNumberFormat="1" applyFont="1" applyBorder="1" applyAlignment="1">
      <alignment horizontal="right" vertical="center"/>
      <protection/>
    </xf>
    <xf numFmtId="49" fontId="5" fillId="0" borderId="52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vertical="center"/>
    </xf>
    <xf numFmtId="1" fontId="5" fillId="0" borderId="53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201" fontId="5" fillId="0" borderId="53" xfId="0" applyNumberFormat="1" applyFont="1" applyFill="1" applyBorder="1" applyAlignment="1">
      <alignment horizontal="center" vertical="center" shrinkToFit="1"/>
    </xf>
    <xf numFmtId="201" fontId="11" fillId="0" borderId="53" xfId="0" applyNumberFormat="1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189" fontId="56" fillId="7" borderId="53" xfId="0" applyNumberFormat="1" applyFont="1" applyFill="1" applyBorder="1" applyAlignment="1">
      <alignment horizontal="right" vertical="center" shrinkToFit="1"/>
    </xf>
    <xf numFmtId="0" fontId="7" fillId="55" borderId="44" xfId="0" applyFont="1" applyFill="1" applyBorder="1" applyAlignment="1">
      <alignment horizontal="left" shrinkToFit="1"/>
    </xf>
    <xf numFmtId="186" fontId="7" fillId="55" borderId="19" xfId="0" applyNumberFormat="1" applyFont="1" applyFill="1" applyBorder="1" applyAlignment="1">
      <alignment horizontal="center" vertical="center"/>
    </xf>
    <xf numFmtId="186" fontId="7" fillId="55" borderId="42" xfId="0" applyNumberFormat="1" applyFont="1" applyFill="1" applyBorder="1" applyAlignment="1">
      <alignment vertical="center"/>
    </xf>
    <xf numFmtId="0" fontId="18" fillId="55" borderId="0" xfId="0" applyFont="1" applyFill="1" applyAlignment="1">
      <alignment vertical="center"/>
    </xf>
    <xf numFmtId="0" fontId="7" fillId="55" borderId="24" xfId="0" applyFont="1" applyFill="1" applyBorder="1" applyAlignment="1">
      <alignment horizontal="center" vertical="center"/>
    </xf>
    <xf numFmtId="187" fontId="7" fillId="55" borderId="24" xfId="0" applyNumberFormat="1" applyFont="1" applyFill="1" applyBorder="1" applyAlignment="1">
      <alignment horizontal="center" vertical="center"/>
    </xf>
    <xf numFmtId="187" fontId="7" fillId="55" borderId="23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192" fontId="27" fillId="55" borderId="0" xfId="114" applyNumberFormat="1" applyFont="1" applyFill="1" applyBorder="1" applyAlignment="1">
      <alignment horizontal="center" vertical="center"/>
      <protection/>
    </xf>
    <xf numFmtId="0" fontId="27" fillId="55" borderId="0" xfId="114" applyFont="1" applyFill="1" applyBorder="1" applyAlignment="1">
      <alignment horizontal="center" vertical="center" shrinkToFit="1"/>
      <protection/>
    </xf>
    <xf numFmtId="0" fontId="5" fillId="55" borderId="19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vertical="center" shrinkToFit="1"/>
    </xf>
    <xf numFmtId="183" fontId="5" fillId="55" borderId="19" xfId="0" applyNumberFormat="1" applyFont="1" applyFill="1" applyBorder="1" applyAlignment="1">
      <alignment vertical="center"/>
    </xf>
    <xf numFmtId="49" fontId="5" fillId="55" borderId="19" xfId="0" applyNumberFormat="1" applyFont="1" applyFill="1" applyBorder="1" applyAlignment="1">
      <alignment horizontal="left" vertical="center"/>
    </xf>
    <xf numFmtId="0" fontId="27" fillId="55" borderId="0" xfId="114" applyFont="1" applyFill="1" applyBorder="1" applyAlignment="1">
      <alignment horizontal="center"/>
      <protection/>
    </xf>
    <xf numFmtId="49" fontId="17" fillId="0" borderId="23" xfId="114" applyNumberFormat="1" applyFont="1" applyBorder="1" applyAlignment="1">
      <alignment horizontal="right" vertical="center"/>
      <protection/>
    </xf>
    <xf numFmtId="49" fontId="7" fillId="0" borderId="19" xfId="92" applyNumberFormat="1" applyFont="1" applyBorder="1" applyAlignment="1">
      <alignment vertical="center"/>
      <protection/>
    </xf>
    <xf numFmtId="0" fontId="7" fillId="55" borderId="54" xfId="114" applyFont="1" applyFill="1" applyBorder="1" applyAlignment="1">
      <alignment horizontal="center" vertical="center"/>
      <protection/>
    </xf>
    <xf numFmtId="0" fontId="7" fillId="0" borderId="54" xfId="114" applyFont="1" applyBorder="1" applyAlignment="1">
      <alignment horizontal="center" vertical="center" shrinkToFit="1"/>
      <protection/>
    </xf>
    <xf numFmtId="0" fontId="66" fillId="55" borderId="54" xfId="114" applyFont="1" applyFill="1" applyBorder="1" applyAlignment="1">
      <alignment horizontal="center" vertical="center"/>
      <protection/>
    </xf>
    <xf numFmtId="188" fontId="68" fillId="0" borderId="55" xfId="0" applyNumberFormat="1" applyFont="1" applyFill="1" applyBorder="1" applyAlignment="1">
      <alignment horizontal="center" vertical="center" shrinkToFit="1"/>
    </xf>
    <xf numFmtId="183" fontId="7" fillId="0" borderId="54" xfId="0" applyNumberFormat="1" applyFont="1" applyBorder="1" applyAlignment="1">
      <alignment horizontal="center" vertical="center"/>
    </xf>
    <xf numFmtId="49" fontId="7" fillId="0" borderId="0" xfId="92" applyNumberFormat="1" applyFont="1" applyBorder="1" applyAlignment="1">
      <alignment vertical="center"/>
      <protection/>
    </xf>
    <xf numFmtId="188" fontId="68" fillId="0" borderId="56" xfId="0" applyNumberFormat="1" applyFont="1" applyFill="1" applyBorder="1" applyAlignment="1">
      <alignment horizontal="center" vertical="center" shrinkToFit="1"/>
    </xf>
    <xf numFmtId="49" fontId="7" fillId="0" borderId="31" xfId="92" applyNumberFormat="1" applyFont="1" applyBorder="1" applyAlignment="1">
      <alignment vertical="center"/>
      <protection/>
    </xf>
    <xf numFmtId="0" fontId="7" fillId="0" borderId="31" xfId="0" applyFont="1" applyFill="1" applyBorder="1" applyAlignment="1">
      <alignment horizontal="center" vertical="center"/>
    </xf>
    <xf numFmtId="188" fontId="68" fillId="0" borderId="19" xfId="0" applyNumberFormat="1" applyFont="1" applyFill="1" applyBorder="1" applyAlignment="1">
      <alignment horizontal="center" vertical="center" shrinkToFit="1"/>
    </xf>
    <xf numFmtId="49" fontId="69" fillId="0" borderId="19" xfId="114" applyNumberFormat="1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>
      <alignment shrinkToFit="1"/>
    </xf>
    <xf numFmtId="0" fontId="8" fillId="0" borderId="54" xfId="114" applyFont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114" applyFont="1" applyFill="1" applyBorder="1" applyAlignment="1">
      <alignment horizontal="center" vertical="center"/>
      <protection/>
    </xf>
    <xf numFmtId="49" fontId="5" fillId="0" borderId="19" xfId="114" applyNumberFormat="1" applyFont="1" applyFill="1" applyBorder="1" applyAlignment="1">
      <alignment vertical="center"/>
      <protection/>
    </xf>
    <xf numFmtId="1" fontId="5" fillId="0" borderId="19" xfId="114" applyNumberFormat="1" applyFont="1" applyFill="1" applyBorder="1" applyAlignment="1">
      <alignment horizontal="center" vertical="center" shrinkToFit="1"/>
      <protection/>
    </xf>
    <xf numFmtId="0" fontId="4" fillId="0" borderId="19" xfId="114" applyFont="1" applyFill="1" applyBorder="1" applyAlignment="1">
      <alignment horizontal="center" vertical="center"/>
      <protection/>
    </xf>
    <xf numFmtId="49" fontId="69" fillId="0" borderId="21" xfId="114" applyNumberFormat="1" applyFont="1" applyBorder="1" applyAlignment="1">
      <alignment horizontal="center" vertical="center"/>
      <protection/>
    </xf>
    <xf numFmtId="49" fontId="5" fillId="0" borderId="19" xfId="92" applyNumberFormat="1" applyFont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49" fontId="69" fillId="0" borderId="21" xfId="114" applyNumberFormat="1" applyFont="1" applyFill="1" applyBorder="1" applyAlignment="1">
      <alignment horizontal="center" vertical="center"/>
      <protection/>
    </xf>
    <xf numFmtId="49" fontId="5" fillId="0" borderId="31" xfId="114" applyNumberFormat="1" applyFont="1" applyFill="1" applyBorder="1" applyAlignment="1">
      <alignment vertical="center"/>
      <protection/>
    </xf>
    <xf numFmtId="188" fontId="69" fillId="0" borderId="57" xfId="0" applyNumberFormat="1" applyFont="1" applyFill="1" applyBorder="1" applyAlignment="1">
      <alignment horizontal="center" vertical="center" shrinkToFit="1"/>
    </xf>
    <xf numFmtId="188" fontId="69" fillId="0" borderId="56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right" vertical="center"/>
    </xf>
    <xf numFmtId="0" fontId="5" fillId="55" borderId="19" xfId="114" applyFont="1" applyFill="1" applyBorder="1" applyAlignment="1">
      <alignment horizontal="left" vertical="top" shrinkToFit="1"/>
      <protection/>
    </xf>
    <xf numFmtId="0" fontId="26" fillId="0" borderId="31" xfId="114" applyFont="1" applyBorder="1" applyAlignment="1">
      <alignment horizontal="center" vertical="center"/>
      <protection/>
    </xf>
    <xf numFmtId="0" fontId="26" fillId="55" borderId="34" xfId="114" applyFont="1" applyFill="1" applyBorder="1" applyAlignment="1">
      <alignment horizontal="center" vertical="center"/>
      <protection/>
    </xf>
    <xf numFmtId="0" fontId="7" fillId="55" borderId="0" xfId="114" applyFont="1" applyFill="1" applyBorder="1" applyAlignment="1">
      <alignment horizontal="center" vertical="center"/>
      <protection/>
    </xf>
    <xf numFmtId="0" fontId="7" fillId="0" borderId="0" xfId="114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vertical="center"/>
    </xf>
    <xf numFmtId="0" fontId="66" fillId="55" borderId="0" xfId="114" applyFont="1" applyFill="1" applyBorder="1" applyAlignment="1">
      <alignment horizontal="center" vertical="center"/>
      <protection/>
    </xf>
    <xf numFmtId="49" fontId="68" fillId="0" borderId="0" xfId="114" applyNumberFormat="1" applyFont="1" applyBorder="1" applyAlignment="1">
      <alignment horizontal="center" vertical="center"/>
      <protection/>
    </xf>
    <xf numFmtId="188" fontId="68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49" fontId="5" fillId="0" borderId="0" xfId="114" applyNumberFormat="1" applyFont="1" applyBorder="1" applyAlignment="1">
      <alignment vertical="center"/>
      <protection/>
    </xf>
    <xf numFmtId="0" fontId="5" fillId="0" borderId="0" xfId="114" applyFont="1" applyBorder="1" applyAlignment="1">
      <alignment horizontal="center" vertical="center" shrinkToFit="1"/>
      <protection/>
    </xf>
    <xf numFmtId="0" fontId="8" fillId="0" borderId="0" xfId="114" applyFont="1" applyBorder="1" applyAlignment="1">
      <alignment horizontal="center" vertical="center" shrinkToFit="1"/>
      <protection/>
    </xf>
    <xf numFmtId="0" fontId="8" fillId="0" borderId="0" xfId="114" applyFont="1" applyFill="1" applyBorder="1" applyAlignment="1">
      <alignment horizontal="center" vertical="center" shrinkToFit="1"/>
      <protection/>
    </xf>
    <xf numFmtId="49" fontId="69" fillId="0" borderId="0" xfId="114" applyNumberFormat="1" applyFont="1" applyBorder="1" applyAlignment="1">
      <alignment horizontal="center" vertical="center"/>
      <protection/>
    </xf>
    <xf numFmtId="188" fontId="69" fillId="0" borderId="0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vertical="center"/>
    </xf>
    <xf numFmtId="49" fontId="7" fillId="0" borderId="0" xfId="114" applyNumberFormat="1" applyFont="1" applyBorder="1" applyAlignment="1">
      <alignment vertical="center"/>
      <protection/>
    </xf>
    <xf numFmtId="183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210" fontId="83" fillId="0" borderId="0" xfId="114" applyNumberFormat="1" applyFont="1" applyBorder="1" applyAlignment="1">
      <alignment horizontal="center" vertical="center" shrinkToFit="1"/>
      <protection/>
    </xf>
    <xf numFmtId="49" fontId="7" fillId="0" borderId="0" xfId="0" applyNumberFormat="1" applyFont="1" applyBorder="1" applyAlignment="1">
      <alignment horizontal="right" vertical="center"/>
    </xf>
    <xf numFmtId="49" fontId="5" fillId="0" borderId="0" xfId="114" applyNumberFormat="1" applyFont="1" applyFill="1" applyBorder="1" applyAlignment="1">
      <alignment vertical="center"/>
      <protection/>
    </xf>
    <xf numFmtId="49" fontId="69" fillId="0" borderId="0" xfId="114" applyNumberFormat="1" applyFont="1" applyFill="1" applyBorder="1" applyAlignment="1">
      <alignment horizontal="center" vertical="center"/>
      <protection/>
    </xf>
    <xf numFmtId="0" fontId="4" fillId="55" borderId="45" xfId="109" applyFont="1" applyFill="1" applyBorder="1" applyAlignment="1">
      <alignment horizontal="center" vertical="center" shrinkToFit="1"/>
      <protection/>
    </xf>
    <xf numFmtId="0" fontId="4" fillId="55" borderId="52" xfId="109" applyFont="1" applyFill="1" applyBorder="1" applyAlignment="1">
      <alignment horizontal="center" vertical="center" shrinkToFit="1"/>
      <protection/>
    </xf>
    <xf numFmtId="181" fontId="4" fillId="57" borderId="54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center" vertical="center" shrinkToFit="1"/>
      <protection/>
    </xf>
    <xf numFmtId="181" fontId="4" fillId="57" borderId="42" xfId="109" applyNumberFormat="1" applyFont="1" applyFill="1" applyBorder="1" applyAlignment="1">
      <alignment horizontal="left" vertical="center" shrinkToFit="1"/>
      <protection/>
    </xf>
    <xf numFmtId="0" fontId="4" fillId="0" borderId="19" xfId="109" applyFont="1" applyFill="1" applyBorder="1" applyAlignment="1">
      <alignment horizontal="center" vertical="center" shrinkToFit="1"/>
      <protection/>
    </xf>
    <xf numFmtId="0" fontId="5" fillId="0" borderId="19" xfId="109" applyFont="1" applyFill="1" applyBorder="1" applyAlignment="1">
      <alignment horizontal="center" vertical="center" shrinkToFit="1"/>
      <protection/>
    </xf>
    <xf numFmtId="0" fontId="4" fillId="0" borderId="19" xfId="109" applyFont="1" applyFill="1" applyBorder="1" applyAlignment="1">
      <alignment horizontal="left" vertical="center" shrinkToFit="1"/>
      <protection/>
    </xf>
    <xf numFmtId="0" fontId="5" fillId="55" borderId="19" xfId="109" applyFont="1" applyFill="1" applyBorder="1" applyAlignment="1">
      <alignment horizontal="center" vertical="center" shrinkToFit="1"/>
      <protection/>
    </xf>
    <xf numFmtId="0" fontId="4" fillId="0" borderId="42" xfId="109" applyFont="1" applyFill="1" applyBorder="1" applyAlignment="1">
      <alignment horizontal="left" vertical="center" shrinkToFit="1"/>
      <protection/>
    </xf>
    <xf numFmtId="0" fontId="1" fillId="55" borderId="19" xfId="109" applyFont="1" applyFill="1" applyBorder="1" applyAlignment="1">
      <alignment horizontal="left" vertical="center" shrinkToFit="1"/>
      <protection/>
    </xf>
    <xf numFmtId="0" fontId="6" fillId="55" borderId="19" xfId="109" applyFont="1" applyFill="1" applyBorder="1" applyAlignment="1">
      <alignment horizontal="center" vertical="center" shrinkToFit="1"/>
      <protection/>
    </xf>
    <xf numFmtId="189" fontId="1" fillId="0" borderId="53" xfId="0" applyNumberFormat="1" applyFont="1" applyFill="1" applyBorder="1" applyAlignment="1">
      <alignment horizontal="right" vertical="center" shrinkToFit="1"/>
    </xf>
    <xf numFmtId="189" fontId="1" fillId="0" borderId="58" xfId="0" applyNumberFormat="1" applyFont="1" applyFill="1" applyBorder="1" applyAlignment="1">
      <alignment horizontal="right" vertical="center" shrinkToFit="1"/>
    </xf>
    <xf numFmtId="0" fontId="1" fillId="55" borderId="19" xfId="109" applyFont="1" applyFill="1" applyBorder="1" applyAlignment="1">
      <alignment vertical="center" shrinkToFit="1"/>
      <protection/>
    </xf>
    <xf numFmtId="0" fontId="1" fillId="55" borderId="21" xfId="109" applyFont="1" applyFill="1" applyBorder="1" applyAlignment="1">
      <alignment horizontal="left" vertical="center" shrinkToFit="1"/>
      <protection/>
    </xf>
    <xf numFmtId="182" fontId="1" fillId="55" borderId="19" xfId="109" applyNumberFormat="1" applyFont="1" applyFill="1" applyBorder="1" applyAlignment="1">
      <alignment horizontal="center" vertical="center" shrinkToFit="1"/>
      <protection/>
    </xf>
    <xf numFmtId="182" fontId="1" fillId="55" borderId="42" xfId="109" applyNumberFormat="1" applyFont="1" applyFill="1" applyBorder="1" applyAlignment="1">
      <alignment horizontal="center" vertical="center" shrinkToFit="1"/>
      <protection/>
    </xf>
    <xf numFmtId="193" fontId="1" fillId="0" borderId="53" xfId="0" applyNumberFormat="1" applyFont="1" applyFill="1" applyBorder="1" applyAlignment="1">
      <alignment horizontal="right" vertical="center" shrinkToFit="1"/>
    </xf>
    <xf numFmtId="0" fontId="1" fillId="0" borderId="19" xfId="109" applyFont="1" applyBorder="1">
      <alignment vertical="center"/>
      <protection/>
    </xf>
    <xf numFmtId="0" fontId="4" fillId="55" borderId="59" xfId="109" applyFont="1" applyFill="1" applyBorder="1" applyAlignment="1">
      <alignment horizontal="center" vertical="center" textRotation="255" shrinkToFit="1"/>
      <protection/>
    </xf>
    <xf numFmtId="185" fontId="5" fillId="7" borderId="19" xfId="109" applyNumberFormat="1" applyFont="1" applyFill="1" applyBorder="1" applyAlignment="1">
      <alignment horizontal="center" vertical="center" shrinkToFit="1"/>
      <protection/>
    </xf>
    <xf numFmtId="0" fontId="4" fillId="55" borderId="19" xfId="109" applyFont="1" applyFill="1" applyBorder="1" applyAlignment="1">
      <alignment horizontal="center" vertical="center" textRotation="255" shrinkToFit="1"/>
      <protection/>
    </xf>
    <xf numFmtId="185" fontId="5" fillId="55" borderId="19" xfId="109" applyNumberFormat="1" applyFont="1" applyFill="1" applyBorder="1" applyAlignment="1">
      <alignment horizontal="center" vertical="center" shrinkToFit="1"/>
      <protection/>
    </xf>
    <xf numFmtId="185" fontId="5" fillId="55" borderId="19" xfId="109" applyNumberFormat="1" applyFont="1" applyFill="1" applyBorder="1" applyAlignment="1">
      <alignment horizontal="left" vertical="center" shrinkToFit="1"/>
      <protection/>
    </xf>
    <xf numFmtId="185" fontId="8" fillId="55" borderId="42" xfId="109" applyNumberFormat="1" applyFont="1" applyFill="1" applyBorder="1" applyAlignment="1">
      <alignment horizontal="center" vertical="center" shrinkToFit="1"/>
      <protection/>
    </xf>
    <xf numFmtId="49" fontId="72" fillId="55" borderId="48" xfId="103" applyNumberFormat="1" applyFont="1" applyFill="1" applyBorder="1" applyAlignment="1">
      <alignment horizontal="left"/>
      <protection/>
    </xf>
    <xf numFmtId="49" fontId="72" fillId="55" borderId="48" xfId="103" applyNumberFormat="1" applyFont="1" applyFill="1" applyBorder="1" applyAlignment="1">
      <alignment/>
      <protection/>
    </xf>
    <xf numFmtId="0" fontId="72" fillId="55" borderId="48" xfId="103" applyFont="1" applyFill="1" applyBorder="1" applyAlignment="1">
      <alignment horizontal="left"/>
      <protection/>
    </xf>
    <xf numFmtId="0" fontId="7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center"/>
      <protection/>
    </xf>
    <xf numFmtId="0" fontId="12" fillId="55" borderId="48" xfId="103" applyFont="1" applyFill="1" applyBorder="1" applyAlignment="1">
      <alignment horizontal="left"/>
      <protection/>
    </xf>
    <xf numFmtId="0" fontId="12" fillId="55" borderId="60" xfId="103" applyFont="1" applyFill="1" applyBorder="1" applyAlignment="1">
      <alignment horizontal="left"/>
      <protection/>
    </xf>
    <xf numFmtId="0" fontId="4" fillId="55" borderId="0" xfId="103" applyFont="1" applyFill="1" applyAlignment="1">
      <alignment horizontal="left" vertical="center"/>
      <protection/>
    </xf>
    <xf numFmtId="0" fontId="4" fillId="55" borderId="47" xfId="103" applyFont="1" applyFill="1" applyBorder="1" applyAlignment="1">
      <alignment vertical="center"/>
      <protection/>
    </xf>
    <xf numFmtId="0" fontId="5" fillId="55" borderId="0" xfId="103" applyFont="1" applyFill="1" applyAlignment="1">
      <alignment horizontal="left" vertical="center"/>
      <protection/>
    </xf>
    <xf numFmtId="0" fontId="5" fillId="55" borderId="0" xfId="103" applyFont="1" applyFill="1" applyAlignment="1">
      <alignment horizontal="center" vertical="center"/>
      <protection/>
    </xf>
    <xf numFmtId="0" fontId="4" fillId="55" borderId="0" xfId="103" applyFont="1" applyFill="1" applyAlignment="1">
      <alignment horizontal="center" vertical="center"/>
      <protection/>
    </xf>
    <xf numFmtId="0" fontId="5" fillId="55" borderId="0" xfId="103" applyFont="1" applyFill="1" applyAlignment="1">
      <alignment horizontal="left"/>
      <protection/>
    </xf>
    <xf numFmtId="0" fontId="1" fillId="2" borderId="0" xfId="115" applyFont="1" applyFill="1" applyBorder="1" applyAlignment="1">
      <alignment horizontal="center" vertical="center"/>
      <protection/>
    </xf>
    <xf numFmtId="0" fontId="1" fillId="0" borderId="0" xfId="115" applyFont="1" applyBorder="1" applyAlignment="1">
      <alignment horizontal="center" vertical="center"/>
      <protection/>
    </xf>
    <xf numFmtId="211" fontId="23" fillId="55" borderId="32" xfId="114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left" vertical="center"/>
      <protection/>
    </xf>
    <xf numFmtId="0" fontId="7" fillId="55" borderId="0" xfId="100" applyFont="1" applyFill="1" applyAlignment="1">
      <alignment horizontal="center" vertical="center"/>
      <protection/>
    </xf>
    <xf numFmtId="0" fontId="66" fillId="55" borderId="0" xfId="100" applyFont="1" applyFill="1" applyAlignment="1">
      <alignment horizontal="center" vertical="center"/>
      <protection/>
    </xf>
    <xf numFmtId="0" fontId="5" fillId="55" borderId="0" xfId="100" applyFont="1" applyFill="1" applyAlignment="1">
      <alignment horizontal="left" vertical="center"/>
      <protection/>
    </xf>
    <xf numFmtId="0" fontId="66" fillId="55" borderId="47" xfId="100" applyFont="1" applyFill="1" applyBorder="1" applyAlignment="1">
      <alignment horizontal="center" vertical="center"/>
      <protection/>
    </xf>
    <xf numFmtId="0" fontId="66" fillId="55" borderId="47" xfId="100" applyFont="1" applyFill="1" applyBorder="1" applyAlignment="1">
      <alignment vertical="center"/>
      <protection/>
    </xf>
    <xf numFmtId="0" fontId="12" fillId="55" borderId="48" xfId="100" applyFont="1" applyFill="1" applyBorder="1" applyAlignment="1">
      <alignment horizontal="center"/>
      <protection/>
    </xf>
    <xf numFmtId="0" fontId="76" fillId="55" borderId="48" xfId="100" applyFont="1" applyFill="1" applyBorder="1" applyAlignment="1">
      <alignment horizontal="left"/>
      <protection/>
    </xf>
    <xf numFmtId="0" fontId="76" fillId="55" borderId="48" xfId="100" applyFont="1" applyFill="1" applyBorder="1" applyAlignment="1">
      <alignment horizontal="center"/>
      <protection/>
    </xf>
    <xf numFmtId="0" fontId="1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center"/>
      <protection/>
    </xf>
    <xf numFmtId="0" fontId="72" fillId="55" borderId="48" xfId="100" applyFont="1" applyFill="1" applyBorder="1" applyAlignment="1">
      <alignment horizontal="left"/>
      <protection/>
    </xf>
    <xf numFmtId="0" fontId="74" fillId="55" borderId="48" xfId="100" applyFont="1" applyFill="1" applyBorder="1" applyAlignment="1">
      <alignment horizontal="left"/>
      <protection/>
    </xf>
    <xf numFmtId="49" fontId="74" fillId="55" borderId="48" xfId="100" applyNumberFormat="1" applyFont="1" applyFill="1" applyBorder="1" applyAlignment="1">
      <alignment/>
      <protection/>
    </xf>
    <xf numFmtId="49" fontId="72" fillId="55" borderId="48" xfId="100" applyNumberFormat="1" applyFont="1" applyFill="1" applyBorder="1" applyAlignment="1">
      <alignment horizontal="left"/>
      <protection/>
    </xf>
    <xf numFmtId="185" fontId="7" fillId="7" borderId="19" xfId="107" applyNumberFormat="1" applyFont="1" applyFill="1" applyBorder="1" applyAlignment="1">
      <alignment horizontal="center" vertical="center" shrinkToFit="1"/>
      <protection/>
    </xf>
    <xf numFmtId="0" fontId="7" fillId="55" borderId="19" xfId="107" applyFont="1" applyFill="1" applyBorder="1" applyAlignment="1">
      <alignment horizontal="center" vertical="center" shrinkToFit="1"/>
      <protection/>
    </xf>
    <xf numFmtId="0" fontId="5" fillId="55" borderId="19" xfId="107" applyFont="1" applyFill="1" applyBorder="1" applyAlignment="1">
      <alignment horizontal="center" vertical="center" shrinkToFit="1"/>
      <protection/>
    </xf>
    <xf numFmtId="0" fontId="4" fillId="55" borderId="19" xfId="107" applyFont="1" applyFill="1" applyBorder="1" applyAlignment="1">
      <alignment horizontal="center" vertical="center" textRotation="255" shrinkToFit="1"/>
      <protection/>
    </xf>
    <xf numFmtId="185" fontId="7" fillId="55" borderId="19" xfId="107" applyNumberFormat="1" applyFont="1" applyFill="1" applyBorder="1" applyAlignment="1">
      <alignment horizontal="left" vertical="center" shrinkToFit="1"/>
      <protection/>
    </xf>
    <xf numFmtId="185" fontId="7" fillId="55" borderId="19" xfId="107" applyNumberFormat="1" applyFont="1" applyFill="1" applyBorder="1" applyAlignment="1">
      <alignment horizontal="center" vertical="center" shrinkToFit="1"/>
      <protection/>
    </xf>
    <xf numFmtId="0" fontId="4" fillId="55" borderId="59" xfId="107" applyFont="1" applyFill="1" applyBorder="1" applyAlignment="1">
      <alignment horizontal="center" vertical="center" textRotation="255" shrinkToFit="1"/>
      <protection/>
    </xf>
    <xf numFmtId="189" fontId="2" fillId="0" borderId="58" xfId="0" applyNumberFormat="1" applyFont="1" applyFill="1" applyBorder="1" applyAlignment="1">
      <alignment horizontal="right" vertical="center" shrinkToFit="1"/>
    </xf>
    <xf numFmtId="189" fontId="2" fillId="0" borderId="53" xfId="0" applyNumberFormat="1" applyFont="1" applyFill="1" applyBorder="1" applyAlignment="1">
      <alignment horizontal="right" vertical="center" shrinkToFit="1"/>
    </xf>
    <xf numFmtId="0" fontId="2" fillId="0" borderId="19" xfId="107" applyFont="1" applyBorder="1" applyAlignment="1">
      <alignment horizontal="center" vertical="center"/>
      <protection/>
    </xf>
    <xf numFmtId="0" fontId="2" fillId="0" borderId="19" xfId="107" applyFont="1" applyBorder="1">
      <alignment vertical="center"/>
      <protection/>
    </xf>
    <xf numFmtId="199" fontId="2" fillId="0" borderId="53" xfId="0" applyNumberFormat="1" applyFont="1" applyFill="1" applyBorder="1" applyAlignment="1">
      <alignment horizontal="right" vertical="center" shrinkToFit="1"/>
    </xf>
    <xf numFmtId="193" fontId="2" fillId="0" borderId="53" xfId="0" applyNumberFormat="1" applyFont="1" applyFill="1" applyBorder="1" applyAlignment="1">
      <alignment horizontal="right" vertical="center" shrinkToFit="1"/>
    </xf>
    <xf numFmtId="189" fontId="2" fillId="0" borderId="19" xfId="0" applyNumberFormat="1" applyFont="1" applyFill="1" applyBorder="1" applyAlignment="1">
      <alignment horizontal="right" vertical="center" shrinkToFit="1"/>
    </xf>
    <xf numFmtId="189" fontId="2" fillId="0" borderId="57" xfId="0" applyNumberFormat="1" applyFont="1" applyFill="1" applyBorder="1" applyAlignment="1">
      <alignment horizontal="right" vertical="center" shrinkToFit="1"/>
    </xf>
    <xf numFmtId="189" fontId="1" fillId="0" borderId="53" xfId="0" applyNumberFormat="1" applyFont="1" applyFill="1" applyBorder="1" applyAlignment="1">
      <alignment horizontal="right" vertical="center" shrinkToFit="1"/>
    </xf>
    <xf numFmtId="196" fontId="2" fillId="0" borderId="53" xfId="0" applyNumberFormat="1" applyFont="1" applyFill="1" applyBorder="1" applyAlignment="1">
      <alignment horizontal="right" vertical="center" shrinkToFit="1"/>
    </xf>
    <xf numFmtId="199" fontId="2" fillId="0" borderId="57" xfId="0" applyNumberFormat="1" applyFont="1" applyFill="1" applyBorder="1" applyAlignment="1">
      <alignment horizontal="right" vertical="center" shrinkToFit="1"/>
    </xf>
    <xf numFmtId="205" fontId="2" fillId="0" borderId="53" xfId="0" applyNumberFormat="1" applyFont="1" applyFill="1" applyBorder="1" applyAlignment="1">
      <alignment horizontal="right" vertical="center" shrinkToFit="1"/>
    </xf>
    <xf numFmtId="189" fontId="2" fillId="0" borderId="61" xfId="0" applyNumberFormat="1" applyFont="1" applyFill="1" applyBorder="1" applyAlignment="1">
      <alignment horizontal="right" vertical="center" shrinkToFit="1"/>
    </xf>
    <xf numFmtId="0" fontId="1" fillId="0" borderId="53" xfId="0" applyNumberFormat="1" applyFont="1" applyFill="1" applyBorder="1" applyAlignment="1">
      <alignment horizontal="right" vertical="center" shrinkToFit="1"/>
    </xf>
    <xf numFmtId="189" fontId="2" fillId="0" borderId="62" xfId="0" applyNumberFormat="1" applyFont="1" applyFill="1" applyBorder="1" applyAlignment="1">
      <alignment horizontal="right" vertical="center" shrinkToFit="1"/>
    </xf>
    <xf numFmtId="189" fontId="2" fillId="0" borderId="63" xfId="0" applyNumberFormat="1" applyFont="1" applyFill="1" applyBorder="1" applyAlignment="1">
      <alignment horizontal="right" vertical="center" shrinkToFit="1"/>
    </xf>
    <xf numFmtId="0" fontId="2" fillId="0" borderId="63" xfId="0" applyNumberFormat="1" applyFont="1" applyFill="1" applyBorder="1" applyAlignment="1">
      <alignment horizontal="right" vertical="center" shrinkToFit="1"/>
    </xf>
    <xf numFmtId="0" fontId="56" fillId="55" borderId="21" xfId="107" applyFont="1" applyFill="1" applyBorder="1" applyAlignment="1">
      <alignment horizontal="center" vertical="center" shrinkToFit="1"/>
      <protection/>
    </xf>
    <xf numFmtId="0" fontId="2" fillId="55" borderId="21" xfId="107" applyFont="1" applyFill="1" applyBorder="1" applyAlignment="1">
      <alignment horizontal="left" vertical="center" shrinkToFit="1"/>
      <protection/>
    </xf>
    <xf numFmtId="184" fontId="66" fillId="55" borderId="19" xfId="107" applyNumberFormat="1" applyFont="1" applyFill="1" applyBorder="1" applyAlignment="1">
      <alignment horizontal="center" vertical="center" shrinkToFit="1"/>
      <protection/>
    </xf>
    <xf numFmtId="184" fontId="66" fillId="55" borderId="45" xfId="107" applyNumberFormat="1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horizontal="left" vertical="center" shrinkToFit="1"/>
      <protection/>
    </xf>
    <xf numFmtId="182" fontId="2" fillId="55" borderId="19" xfId="107" applyNumberFormat="1" applyFont="1" applyFill="1" applyBorder="1" applyAlignment="1">
      <alignment horizontal="center" vertical="center" shrinkToFit="1"/>
      <protection/>
    </xf>
    <xf numFmtId="0" fontId="56" fillId="55" borderId="19" xfId="107" applyFont="1" applyFill="1" applyBorder="1" applyAlignment="1">
      <alignment horizontal="center" vertical="center" shrinkToFit="1"/>
      <protection/>
    </xf>
    <xf numFmtId="0" fontId="2" fillId="55" borderId="19" xfId="107" applyFont="1" applyFill="1" applyBorder="1" applyAlignment="1">
      <alignment vertical="center" shrinkToFit="1"/>
      <protection/>
    </xf>
    <xf numFmtId="207" fontId="56" fillId="55" borderId="19" xfId="107" applyNumberFormat="1" applyFont="1" applyFill="1" applyBorder="1" applyAlignment="1">
      <alignment horizontal="center" vertical="center" shrinkToFit="1"/>
      <protection/>
    </xf>
    <xf numFmtId="0" fontId="66" fillId="0" borderId="42" xfId="107" applyFont="1" applyFill="1" applyBorder="1" applyAlignment="1">
      <alignment horizontal="left" vertical="center" shrinkToFit="1"/>
      <protection/>
    </xf>
    <xf numFmtId="0" fontId="7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center" vertical="center" shrinkToFit="1"/>
      <protection/>
    </xf>
    <xf numFmtId="0" fontId="66" fillId="0" borderId="19" xfId="107" applyFont="1" applyFill="1" applyBorder="1" applyAlignment="1">
      <alignment horizontal="left" vertical="center" shrinkToFit="1"/>
      <protection/>
    </xf>
    <xf numFmtId="181" fontId="66" fillId="57" borderId="42" xfId="107" applyNumberFormat="1" applyFont="1" applyFill="1" applyBorder="1" applyAlignment="1">
      <alignment horizontal="left" vertical="center" shrinkToFit="1"/>
      <protection/>
    </xf>
    <xf numFmtId="0" fontId="66" fillId="55" borderId="52" xfId="107" applyFont="1" applyFill="1" applyBorder="1" applyAlignment="1">
      <alignment horizontal="center" vertical="center" shrinkToFit="1"/>
      <protection/>
    </xf>
    <xf numFmtId="0" fontId="66" fillId="55" borderId="19" xfId="107" applyFont="1" applyFill="1" applyBorder="1" applyAlignment="1">
      <alignment horizontal="center" vertical="center" shrinkToFit="1"/>
      <protection/>
    </xf>
    <xf numFmtId="181" fontId="66" fillId="57" borderId="19" xfId="107" applyNumberFormat="1" applyFont="1" applyFill="1" applyBorder="1" applyAlignment="1">
      <alignment horizontal="left" vertical="center" shrinkToFit="1"/>
      <protection/>
    </xf>
    <xf numFmtId="181" fontId="66" fillId="57" borderId="54" xfId="107" applyNumberFormat="1" applyFont="1" applyFill="1" applyBorder="1" applyAlignment="1">
      <alignment horizontal="left" vertical="center" shrinkToFit="1"/>
      <protection/>
    </xf>
    <xf numFmtId="0" fontId="66" fillId="55" borderId="45" xfId="107" applyFont="1" applyFill="1" applyBorder="1" applyAlignment="1">
      <alignment horizontal="center" vertical="center" shrinkToFit="1"/>
      <protection/>
    </xf>
    <xf numFmtId="185" fontId="7" fillId="7" borderId="42" xfId="107" applyNumberFormat="1" applyFont="1" applyFill="1" applyBorder="1" applyAlignment="1">
      <alignment horizontal="center" vertical="center" shrinkToFit="1"/>
      <protection/>
    </xf>
    <xf numFmtId="0" fontId="25" fillId="56" borderId="0" xfId="114" applyFont="1" applyFill="1" applyBorder="1" applyAlignment="1">
      <alignment horizontal="left" vertical="center" shrinkToFit="1"/>
      <protection/>
    </xf>
    <xf numFmtId="189" fontId="1" fillId="0" borderId="0" xfId="0" applyNumberFormat="1" applyFont="1" applyFill="1" applyBorder="1" applyAlignment="1">
      <alignment horizontal="right" vertical="center" shrinkToFit="1"/>
    </xf>
    <xf numFmtId="193" fontId="2" fillId="0" borderId="63" xfId="0" applyNumberFormat="1" applyFont="1" applyFill="1" applyBorder="1" applyAlignment="1">
      <alignment horizontal="right" vertical="center" shrinkToFit="1"/>
    </xf>
    <xf numFmtId="189" fontId="2" fillId="0" borderId="0" xfId="0" applyNumberFormat="1" applyFont="1" applyFill="1" applyBorder="1" applyAlignment="1">
      <alignment horizontal="right" vertical="center" shrinkToFit="1"/>
    </xf>
    <xf numFmtId="188" fontId="68" fillId="0" borderId="42" xfId="0" applyNumberFormat="1" applyFont="1" applyFill="1" applyBorder="1" applyAlignment="1">
      <alignment horizontal="center" vertical="center" shrinkToFit="1"/>
    </xf>
    <xf numFmtId="189" fontId="2" fillId="0" borderId="42" xfId="0" applyNumberFormat="1" applyFont="1" applyFill="1" applyBorder="1" applyAlignment="1">
      <alignment horizontal="right" vertical="center" shrinkToFit="1"/>
    </xf>
    <xf numFmtId="199" fontId="2" fillId="0" borderId="63" xfId="0" applyNumberFormat="1" applyFont="1" applyFill="1" applyBorder="1" applyAlignment="1">
      <alignment horizontal="right" vertical="center" shrinkToFit="1"/>
    </xf>
    <xf numFmtId="194" fontId="2" fillId="0" borderId="63" xfId="0" applyNumberFormat="1" applyFont="1" applyFill="1" applyBorder="1" applyAlignment="1">
      <alignment horizontal="right" vertical="center" shrinkToFit="1"/>
    </xf>
    <xf numFmtId="198" fontId="2" fillId="0" borderId="63" xfId="0" applyNumberFormat="1" applyFont="1" applyFill="1" applyBorder="1" applyAlignment="1">
      <alignment horizontal="right" vertical="center" shrinkToFit="1"/>
    </xf>
    <xf numFmtId="189" fontId="56" fillId="7" borderId="64" xfId="0" applyNumberFormat="1" applyFont="1" applyFill="1" applyBorder="1" applyAlignment="1">
      <alignment horizontal="right" vertical="center" shrinkToFit="1"/>
    </xf>
    <xf numFmtId="0" fontId="23" fillId="56" borderId="34" xfId="114" applyFont="1" applyFill="1" applyBorder="1" applyAlignment="1">
      <alignment horizontal="left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181" fontId="4" fillId="57" borderId="19" xfId="109" applyNumberFormat="1" applyFont="1" applyFill="1" applyBorder="1" applyAlignment="1">
      <alignment horizontal="left" vertical="center" shrinkToFit="1"/>
      <protection/>
    </xf>
    <xf numFmtId="0" fontId="4" fillId="55" borderId="19" xfId="109" applyFont="1" applyFill="1" applyBorder="1" applyAlignment="1">
      <alignment horizontal="left" vertical="center" shrinkToFit="1"/>
      <protection/>
    </xf>
    <xf numFmtId="49" fontId="7" fillId="55" borderId="19" xfId="0" applyNumberFormat="1" applyFont="1" applyFill="1" applyBorder="1" applyAlignment="1">
      <alignment vertical="center"/>
    </xf>
    <xf numFmtId="183" fontId="7" fillId="55" borderId="19" xfId="0" applyNumberFormat="1" applyFont="1" applyFill="1" applyBorder="1" applyAlignment="1">
      <alignment vertical="center"/>
    </xf>
    <xf numFmtId="0" fontId="5" fillId="55" borderId="19" xfId="109" applyFont="1" applyFill="1" applyBorder="1" applyAlignment="1">
      <alignment horizontal="left" vertical="center" shrinkToFit="1"/>
      <protection/>
    </xf>
    <xf numFmtId="184" fontId="4" fillId="55" borderId="19" xfId="109" applyNumberFormat="1" applyFont="1" applyFill="1" applyBorder="1" applyAlignment="1">
      <alignment horizontal="center" vertical="center" shrinkToFit="1"/>
      <protection/>
    </xf>
    <xf numFmtId="49" fontId="7" fillId="55" borderId="19" xfId="114" applyNumberFormat="1" applyFont="1" applyFill="1" applyBorder="1" applyAlignment="1">
      <alignment vertical="center"/>
      <protection/>
    </xf>
    <xf numFmtId="0" fontId="5" fillId="55" borderId="19" xfId="114" applyFont="1" applyFill="1" applyBorder="1" applyAlignment="1">
      <alignment horizontal="center" vertical="center" shrinkToFit="1"/>
      <protection/>
    </xf>
    <xf numFmtId="193" fontId="1" fillId="55" borderId="53" xfId="0" applyNumberFormat="1" applyFont="1" applyFill="1" applyBorder="1" applyAlignment="1">
      <alignment horizontal="right" vertical="center" shrinkToFit="1"/>
    </xf>
    <xf numFmtId="49" fontId="13" fillId="55" borderId="21" xfId="114" applyNumberFormat="1" applyFont="1" applyFill="1" applyBorder="1" applyAlignment="1">
      <alignment horizontal="center" vertical="center"/>
      <protection/>
    </xf>
    <xf numFmtId="188" fontId="13" fillId="55" borderId="20" xfId="0" applyNumberFormat="1" applyFont="1" applyFill="1" applyBorder="1" applyAlignment="1">
      <alignment horizontal="center" vertical="center" shrinkToFit="1"/>
    </xf>
    <xf numFmtId="49" fontId="13" fillId="55" borderId="19" xfId="114" applyNumberFormat="1" applyFont="1" applyFill="1" applyBorder="1" applyAlignment="1">
      <alignment horizontal="center" vertical="center"/>
      <protection/>
    </xf>
    <xf numFmtId="183" fontId="7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8" fillId="55" borderId="19" xfId="114" applyFont="1" applyFill="1" applyBorder="1" applyAlignment="1">
      <alignment horizontal="center" vertical="center" shrinkToFit="1"/>
      <protection/>
    </xf>
    <xf numFmtId="49" fontId="7" fillId="55" borderId="31" xfId="114" applyNumberFormat="1" applyFont="1" applyFill="1" applyBorder="1" applyAlignment="1">
      <alignment vertical="center"/>
      <protection/>
    </xf>
    <xf numFmtId="0" fontId="1" fillId="55" borderId="19" xfId="109" applyFont="1" applyFill="1" applyBorder="1">
      <alignment vertical="center"/>
      <protection/>
    </xf>
    <xf numFmtId="0" fontId="7" fillId="55" borderId="19" xfId="114" applyNumberFormat="1" applyFont="1" applyFill="1" applyBorder="1" applyAlignment="1">
      <alignment horizontal="right" vertical="center"/>
      <protection/>
    </xf>
    <xf numFmtId="49" fontId="7" fillId="55" borderId="21" xfId="114" applyNumberFormat="1" applyFont="1" applyFill="1" applyBorder="1" applyAlignment="1">
      <alignment vertical="center"/>
      <protection/>
    </xf>
    <xf numFmtId="183" fontId="7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7" fillId="55" borderId="19" xfId="114" applyNumberFormat="1" applyFont="1" applyFill="1" applyBorder="1" applyAlignment="1">
      <alignment horizontal="right" vertical="center"/>
      <protection/>
    </xf>
    <xf numFmtId="49" fontId="67" fillId="55" borderId="43" xfId="114" applyNumberFormat="1" applyFont="1" applyFill="1" applyBorder="1" applyAlignment="1">
      <alignment vertical="center"/>
      <protection/>
    </xf>
    <xf numFmtId="183" fontId="7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49" fontId="7" fillId="55" borderId="22" xfId="114" applyNumberFormat="1" applyFont="1" applyFill="1" applyBorder="1" applyAlignment="1">
      <alignment vertical="center"/>
      <protection/>
    </xf>
    <xf numFmtId="183" fontId="7" fillId="55" borderId="24" xfId="0" applyNumberFormat="1" applyFont="1" applyFill="1" applyBorder="1" applyAlignment="1">
      <alignment vertical="center"/>
    </xf>
    <xf numFmtId="49" fontId="7" fillId="55" borderId="23" xfId="114" applyNumberFormat="1" applyFont="1" applyFill="1" applyBorder="1" applyAlignment="1">
      <alignment horizontal="right" vertical="center"/>
      <protection/>
    </xf>
    <xf numFmtId="49" fontId="13" fillId="55" borderId="31" xfId="114" applyNumberFormat="1" applyFont="1" applyFill="1" applyBorder="1" applyAlignment="1">
      <alignment horizontal="center" vertical="center"/>
      <protection/>
    </xf>
    <xf numFmtId="188" fontId="13" fillId="55" borderId="49" xfId="0" applyNumberFormat="1" applyFont="1" applyFill="1" applyBorder="1" applyAlignment="1">
      <alignment horizontal="center" vertical="center" shrinkToFit="1"/>
    </xf>
    <xf numFmtId="197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114" applyFont="1" applyFill="1" applyBorder="1" applyAlignment="1">
      <alignment horizontal="left" vertical="center" shrinkToFit="1"/>
      <protection/>
    </xf>
    <xf numFmtId="0" fontId="5" fillId="55" borderId="19" xfId="92" applyFont="1" applyFill="1" applyBorder="1" applyAlignment="1">
      <alignment horizontal="center" vertical="center" shrinkToFit="1"/>
      <protection/>
    </xf>
    <xf numFmtId="204" fontId="1" fillId="55" borderId="53" xfId="0" applyNumberFormat="1" applyFont="1" applyFill="1" applyBorder="1" applyAlignment="1">
      <alignment horizontal="right" vertical="center" shrinkToFit="1"/>
    </xf>
    <xf numFmtId="188" fontId="1" fillId="55" borderId="53" xfId="0" applyNumberFormat="1" applyFont="1" applyFill="1" applyBorder="1" applyAlignment="1">
      <alignment horizontal="right" vertical="center" shrinkToFit="1"/>
    </xf>
    <xf numFmtId="199" fontId="1" fillId="55" borderId="53" xfId="0" applyNumberFormat="1" applyFont="1" applyFill="1" applyBorder="1" applyAlignment="1">
      <alignment horizontal="right" vertical="center" shrinkToFit="1"/>
    </xf>
    <xf numFmtId="0" fontId="27" fillId="0" borderId="0" xfId="114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27" fillId="58" borderId="0" xfId="114" applyFont="1" applyFill="1" applyBorder="1" applyAlignment="1">
      <alignment horizontal="center" vertical="center"/>
      <protection/>
    </xf>
    <xf numFmtId="0" fontId="27" fillId="0" borderId="0" xfId="114" applyFont="1" applyFill="1" applyBorder="1" applyAlignment="1">
      <alignment horizontal="center" vertical="center"/>
      <protection/>
    </xf>
    <xf numFmtId="0" fontId="7" fillId="55" borderId="31" xfId="0" applyFont="1" applyFill="1" applyBorder="1" applyAlignment="1">
      <alignment horizontal="center" vertical="center"/>
    </xf>
    <xf numFmtId="186" fontId="7" fillId="55" borderId="31" xfId="0" applyNumberFormat="1" applyFont="1" applyFill="1" applyBorder="1" applyAlignment="1">
      <alignment horizontal="center" vertical="center"/>
    </xf>
    <xf numFmtId="186" fontId="7" fillId="55" borderId="30" xfId="0" applyNumberFormat="1" applyFont="1" applyFill="1" applyBorder="1" applyAlignment="1">
      <alignment vertical="center"/>
    </xf>
    <xf numFmtId="0" fontId="4" fillId="55" borderId="22" xfId="107" applyFont="1" applyFill="1" applyBorder="1" applyAlignment="1">
      <alignment horizontal="center" vertical="center" textRotation="255" shrinkToFit="1"/>
      <protection/>
    </xf>
    <xf numFmtId="0" fontId="7" fillId="55" borderId="24" xfId="107" applyFont="1" applyFill="1" applyBorder="1" applyAlignment="1">
      <alignment horizontal="center" vertical="center" shrinkToFit="1"/>
      <protection/>
    </xf>
    <xf numFmtId="185" fontId="7" fillId="7" borderId="24" xfId="107" applyNumberFormat="1" applyFont="1" applyFill="1" applyBorder="1" applyAlignment="1">
      <alignment horizontal="center" vertical="center" shrinkToFit="1"/>
      <protection/>
    </xf>
    <xf numFmtId="0" fontId="4" fillId="55" borderId="24" xfId="107" applyFont="1" applyFill="1" applyBorder="1" applyAlignment="1">
      <alignment horizontal="center" vertical="center" textRotation="255" shrinkToFit="1"/>
      <protection/>
    </xf>
    <xf numFmtId="185" fontId="7" fillId="55" borderId="24" xfId="107" applyNumberFormat="1" applyFont="1" applyFill="1" applyBorder="1" applyAlignment="1">
      <alignment horizontal="center" vertical="center" shrinkToFit="1"/>
      <protection/>
    </xf>
    <xf numFmtId="185" fontId="7" fillId="55" borderId="24" xfId="107" applyNumberFormat="1" applyFont="1" applyFill="1" applyBorder="1" applyAlignment="1">
      <alignment horizontal="left" vertical="center" shrinkToFit="1"/>
      <protection/>
    </xf>
    <xf numFmtId="0" fontId="5" fillId="55" borderId="24" xfId="107" applyFont="1" applyFill="1" applyBorder="1" applyAlignment="1">
      <alignment horizontal="center" vertical="center" shrinkToFit="1"/>
      <protection/>
    </xf>
    <xf numFmtId="185" fontId="7" fillId="7" borderId="23" xfId="107" applyNumberFormat="1" applyFont="1" applyFill="1" applyBorder="1" applyAlignment="1">
      <alignment horizontal="center" vertical="center" shrinkToFit="1"/>
      <protection/>
    </xf>
    <xf numFmtId="0" fontId="25" fillId="0" borderId="0" xfId="114" applyFont="1" applyBorder="1" applyAlignment="1">
      <alignment horizontal="center" vertical="center" shrinkToFit="1"/>
      <protection/>
    </xf>
    <xf numFmtId="0" fontId="25" fillId="0" borderId="0" xfId="114" applyFont="1" applyBorder="1" applyAlignment="1">
      <alignment vertical="center" shrinkToFit="1"/>
      <protection/>
    </xf>
    <xf numFmtId="0" fontId="28" fillId="0" borderId="0" xfId="114" applyFont="1" applyBorder="1" applyAlignment="1">
      <alignment horizontal="center" vertical="center" shrinkToFit="1"/>
      <protection/>
    </xf>
    <xf numFmtId="0" fontId="23" fillId="55" borderId="0" xfId="114" applyFont="1" applyFill="1" applyBorder="1" applyAlignment="1">
      <alignment horizontal="center" vertical="center"/>
      <protection/>
    </xf>
    <xf numFmtId="189" fontId="1" fillId="17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left" vertical="center"/>
    </xf>
    <xf numFmtId="186" fontId="17" fillId="55" borderId="42" xfId="0" applyNumberFormat="1" applyFont="1" applyFill="1" applyBorder="1" applyAlignment="1">
      <alignment vertical="center"/>
    </xf>
    <xf numFmtId="0" fontId="5" fillId="58" borderId="19" xfId="114" applyFont="1" applyFill="1" applyBorder="1" applyAlignment="1">
      <alignment horizontal="left" vertical="center" shrinkToFit="1"/>
      <protection/>
    </xf>
    <xf numFmtId="0" fontId="4" fillId="55" borderId="45" xfId="108" applyFont="1" applyFill="1" applyBorder="1" applyAlignment="1">
      <alignment horizontal="center" vertical="center" shrinkToFit="1"/>
      <protection/>
    </xf>
    <xf numFmtId="0" fontId="4" fillId="55" borderId="52" xfId="108" applyFont="1" applyFill="1" applyBorder="1" applyAlignment="1">
      <alignment horizontal="center" vertical="center" shrinkToFit="1"/>
      <protection/>
    </xf>
    <xf numFmtId="181" fontId="4" fillId="57" borderId="54" xfId="108" applyNumberFormat="1" applyFont="1" applyFill="1" applyBorder="1" applyAlignment="1">
      <alignment horizontal="left" vertical="center" shrinkToFit="1"/>
      <protection/>
    </xf>
    <xf numFmtId="0" fontId="4" fillId="55" borderId="19" xfId="108" applyFont="1" applyFill="1" applyBorder="1" applyAlignment="1">
      <alignment horizontal="center" vertical="center" shrinkToFit="1"/>
      <protection/>
    </xf>
    <xf numFmtId="181" fontId="4" fillId="57" borderId="19" xfId="108" applyNumberFormat="1" applyFont="1" applyFill="1" applyBorder="1" applyAlignment="1">
      <alignment horizontal="left" vertical="center" shrinkToFit="1"/>
      <protection/>
    </xf>
    <xf numFmtId="181" fontId="4" fillId="57" borderId="42" xfId="108" applyNumberFormat="1" applyFont="1" applyFill="1" applyBorder="1" applyAlignment="1">
      <alignment horizontal="left" vertical="center" shrinkToFit="1"/>
      <protection/>
    </xf>
    <xf numFmtId="0" fontId="5" fillId="55" borderId="19" xfId="108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left" vertical="center" shrinkToFit="1"/>
      <protection/>
    </xf>
    <xf numFmtId="0" fontId="4" fillId="55" borderId="42" xfId="108" applyFont="1" applyFill="1" applyBorder="1" applyAlignment="1">
      <alignment horizontal="left" vertical="center" shrinkToFit="1"/>
      <protection/>
    </xf>
    <xf numFmtId="0" fontId="1" fillId="55" borderId="19" xfId="108" applyFont="1" applyFill="1" applyBorder="1" applyAlignment="1">
      <alignment horizontal="left" vertical="center" shrinkToFit="1"/>
      <protection/>
    </xf>
    <xf numFmtId="0" fontId="6" fillId="55" borderId="19" xfId="108" applyFont="1" applyFill="1" applyBorder="1" applyAlignment="1">
      <alignment horizontal="center" vertical="center" shrinkToFit="1"/>
      <protection/>
    </xf>
    <xf numFmtId="189" fontId="1" fillId="55" borderId="53" xfId="0" applyNumberFormat="1" applyFont="1" applyFill="1" applyBorder="1" applyAlignment="1">
      <alignment horizontal="right" vertical="center" shrinkToFit="1"/>
    </xf>
    <xf numFmtId="0" fontId="1" fillId="55" borderId="19" xfId="0" applyFont="1" applyFill="1" applyBorder="1" applyAlignment="1">
      <alignment horizontal="left" vertical="center" shrinkToFit="1"/>
    </xf>
    <xf numFmtId="0" fontId="80" fillId="55" borderId="19" xfId="106" applyFont="1" applyFill="1" applyBorder="1" applyAlignment="1">
      <alignment horizontal="center" vertical="center" shrinkToFit="1"/>
      <protection/>
    </xf>
    <xf numFmtId="189" fontId="1" fillId="55" borderId="58" xfId="0" applyNumberFormat="1" applyFont="1" applyFill="1" applyBorder="1" applyAlignment="1">
      <alignment horizontal="right" vertical="center" shrinkToFit="1"/>
    </xf>
    <xf numFmtId="0" fontId="1" fillId="55" borderId="19" xfId="108" applyFont="1" applyFill="1" applyBorder="1" applyAlignment="1">
      <alignment vertical="center" shrinkToFit="1"/>
      <protection/>
    </xf>
    <xf numFmtId="0" fontId="1" fillId="55" borderId="21" xfId="108" applyFont="1" applyFill="1" applyBorder="1" applyAlignment="1">
      <alignment horizontal="left" vertical="center" shrinkToFit="1"/>
      <protection/>
    </xf>
    <xf numFmtId="182" fontId="1" fillId="55" borderId="19" xfId="108" applyNumberFormat="1" applyFont="1" applyFill="1" applyBorder="1" applyAlignment="1">
      <alignment horizontal="center" vertical="center" shrinkToFit="1"/>
      <protection/>
    </xf>
    <xf numFmtId="184" fontId="4" fillId="55" borderId="19" xfId="108" applyNumberFormat="1" applyFont="1" applyFill="1" applyBorder="1" applyAlignment="1">
      <alignment horizontal="center" vertical="center" shrinkToFit="1"/>
      <protection/>
    </xf>
    <xf numFmtId="0" fontId="81" fillId="55" borderId="19" xfId="0" applyFont="1" applyFill="1" applyBorder="1" applyAlignment="1">
      <alignment horizontal="center" vertical="center"/>
    </xf>
    <xf numFmtId="189" fontId="5" fillId="55" borderId="5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vertical="center"/>
    </xf>
    <xf numFmtId="200" fontId="5" fillId="55" borderId="19" xfId="0" applyNumberFormat="1" applyFont="1" applyFill="1" applyBorder="1" applyAlignment="1">
      <alignment horizontal="center" vertical="center"/>
    </xf>
    <xf numFmtId="195" fontId="1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shrinkToFit="1"/>
    </xf>
    <xf numFmtId="194" fontId="1" fillId="55" borderId="53" xfId="0" applyNumberFormat="1" applyFont="1" applyFill="1" applyBorder="1" applyAlignment="1">
      <alignment horizontal="right" vertical="center" shrinkToFit="1"/>
    </xf>
    <xf numFmtId="193" fontId="1" fillId="55" borderId="58" xfId="0" applyNumberFormat="1" applyFont="1" applyFill="1" applyBorder="1" applyAlignment="1">
      <alignment horizontal="right" vertical="center" shrinkToFit="1"/>
    </xf>
    <xf numFmtId="209" fontId="7" fillId="55" borderId="52" xfId="0" applyNumberFormat="1" applyFont="1" applyFill="1" applyBorder="1" applyAlignment="1">
      <alignment horizontal="right" vertical="center"/>
    </xf>
    <xf numFmtId="49" fontId="69" fillId="55" borderId="19" xfId="114" applyNumberFormat="1" applyFont="1" applyFill="1" applyBorder="1" applyAlignment="1">
      <alignment horizontal="center" vertical="center"/>
      <protection/>
    </xf>
    <xf numFmtId="188" fontId="69" fillId="55" borderId="20" xfId="0" applyNumberFormat="1" applyFont="1" applyFill="1" applyBorder="1" applyAlignment="1">
      <alignment horizontal="center" vertical="center" shrinkToFit="1"/>
    </xf>
    <xf numFmtId="49" fontId="69" fillId="55" borderId="21" xfId="114" applyNumberFormat="1" applyFont="1" applyFill="1" applyBorder="1" applyAlignment="1">
      <alignment horizontal="center" vertical="center"/>
      <protection/>
    </xf>
    <xf numFmtId="49" fontId="5" fillId="55" borderId="19" xfId="114" applyNumberFormat="1" applyFont="1" applyFill="1" applyBorder="1" applyAlignment="1">
      <alignment vertical="center"/>
      <protection/>
    </xf>
    <xf numFmtId="0" fontId="5" fillId="55" borderId="42" xfId="114" applyNumberFormat="1" applyFont="1" applyFill="1" applyBorder="1" applyAlignment="1">
      <alignment horizontal="right" vertical="center"/>
      <protection/>
    </xf>
    <xf numFmtId="0" fontId="7" fillId="55" borderId="19" xfId="0" applyFont="1" applyFill="1" applyBorder="1" applyAlignment="1">
      <alignment horizontal="left" shrinkToFit="1"/>
    </xf>
    <xf numFmtId="0" fontId="7" fillId="55" borderId="65" xfId="0" applyFont="1" applyFill="1" applyBorder="1" applyAlignment="1">
      <alignment horizontal="center" shrinkToFit="1"/>
    </xf>
    <xf numFmtId="189" fontId="2" fillId="55" borderId="53" xfId="0" applyNumberFormat="1" applyFont="1" applyFill="1" applyBorder="1" applyAlignment="1">
      <alignment horizontal="right" vertical="center" shrinkToFit="1"/>
    </xf>
    <xf numFmtId="49" fontId="7" fillId="55" borderId="19" xfId="92" applyNumberFormat="1" applyFont="1" applyFill="1" applyBorder="1" applyAlignment="1">
      <alignment vertical="center"/>
      <protection/>
    </xf>
    <xf numFmtId="183" fontId="5" fillId="55" borderId="54" xfId="0" applyNumberFormat="1" applyFont="1" applyFill="1" applyBorder="1" applyAlignment="1">
      <alignment vertical="center"/>
    </xf>
    <xf numFmtId="189" fontId="1" fillId="55" borderId="63" xfId="0" applyNumberFormat="1" applyFont="1" applyFill="1" applyBorder="1" applyAlignment="1">
      <alignment horizontal="right" vertical="center" shrinkToFit="1"/>
    </xf>
    <xf numFmtId="49" fontId="5" fillId="55" borderId="19" xfId="0" applyNumberFormat="1" applyFont="1" applyFill="1" applyBorder="1" applyAlignment="1">
      <alignment horizontal="right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31" xfId="0" applyFont="1" applyFill="1" applyBorder="1" applyAlignment="1">
      <alignment horizontal="left" shrinkToFit="1"/>
    </xf>
    <xf numFmtId="0" fontId="7" fillId="55" borderId="45" xfId="0" applyFont="1" applyFill="1" applyBorder="1" applyAlignment="1">
      <alignment horizontal="center" shrinkToFit="1"/>
    </xf>
    <xf numFmtId="0" fontId="5" fillId="55" borderId="19" xfId="0" applyFont="1" applyFill="1" applyBorder="1" applyAlignment="1">
      <alignment horizontal="center" shrinkToFit="1"/>
    </xf>
    <xf numFmtId="184" fontId="7" fillId="55" borderId="19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shrinkToFit="1"/>
    </xf>
    <xf numFmtId="0" fontId="7" fillId="55" borderId="45" xfId="0" applyFont="1" applyFill="1" applyBorder="1" applyAlignment="1">
      <alignment horizontal="left" vertical="center" wrapText="1"/>
    </xf>
    <xf numFmtId="1" fontId="7" fillId="55" borderId="19" xfId="0" applyNumberFormat="1" applyFont="1" applyFill="1" applyBorder="1" applyAlignment="1">
      <alignment horizontal="center" vertical="center"/>
    </xf>
    <xf numFmtId="193" fontId="1" fillId="55" borderId="53" xfId="0" applyNumberFormat="1" applyFont="1" applyFill="1" applyBorder="1" applyAlignment="1">
      <alignment horizontal="right" vertical="center" shrinkToFit="1"/>
    </xf>
    <xf numFmtId="193" fontId="1" fillId="55" borderId="63" xfId="0" applyNumberFormat="1" applyFont="1" applyFill="1" applyBorder="1" applyAlignment="1">
      <alignment horizontal="right" vertical="center" shrinkToFit="1"/>
    </xf>
    <xf numFmtId="0" fontId="42" fillId="55" borderId="19" xfId="114" applyFont="1" applyFill="1" applyBorder="1" applyAlignment="1">
      <alignment horizontal="center" vertical="center" shrinkToFit="1"/>
      <protection/>
    </xf>
    <xf numFmtId="0" fontId="8" fillId="55" borderId="54" xfId="114" applyFont="1" applyFill="1" applyBorder="1" applyAlignment="1">
      <alignment horizontal="center" vertical="center" shrinkToFit="1"/>
      <protection/>
    </xf>
    <xf numFmtId="49" fontId="7" fillId="55" borderId="19" xfId="0" applyNumberFormat="1" applyFont="1" applyFill="1" applyBorder="1" applyAlignment="1">
      <alignment horizontal="right" vertical="center"/>
    </xf>
    <xf numFmtId="208" fontId="1" fillId="55" borderId="63" xfId="0" applyNumberFormat="1" applyFont="1" applyFill="1" applyBorder="1" applyAlignment="1">
      <alignment horizontal="right" vertical="center" shrinkToFit="1"/>
    </xf>
    <xf numFmtId="189" fontId="1" fillId="55" borderId="19" xfId="0" applyNumberFormat="1" applyFont="1" applyFill="1" applyBorder="1" applyAlignment="1">
      <alignment horizontal="right" vertical="center" shrinkToFit="1"/>
    </xf>
    <xf numFmtId="49" fontId="68" fillId="55" borderId="19" xfId="114" applyNumberFormat="1" applyFont="1" applyFill="1" applyBorder="1" applyAlignment="1">
      <alignment horizontal="center" vertical="center"/>
      <protection/>
    </xf>
    <xf numFmtId="188" fontId="68" fillId="55" borderId="20" xfId="0" applyNumberFormat="1" applyFont="1" applyFill="1" applyBorder="1" applyAlignment="1">
      <alignment horizontal="center" vertical="center" shrinkToFit="1"/>
    </xf>
    <xf numFmtId="0" fontId="1" fillId="55" borderId="19" xfId="108" applyFont="1" applyFill="1" applyBorder="1">
      <alignment vertical="center"/>
      <protection/>
    </xf>
    <xf numFmtId="49" fontId="5" fillId="55" borderId="31" xfId="114" applyNumberFormat="1" applyFont="1" applyFill="1" applyBorder="1" applyAlignment="1">
      <alignment vertical="center"/>
      <protection/>
    </xf>
    <xf numFmtId="0" fontId="5" fillId="55" borderId="19" xfId="114" applyNumberFormat="1" applyFont="1" applyFill="1" applyBorder="1" applyAlignment="1">
      <alignment horizontal="right" vertical="center"/>
      <protection/>
    </xf>
    <xf numFmtId="49" fontId="5" fillId="55" borderId="21" xfId="114" applyNumberFormat="1" applyFont="1" applyFill="1" applyBorder="1" applyAlignment="1">
      <alignment vertical="center"/>
      <protection/>
    </xf>
    <xf numFmtId="183" fontId="5" fillId="55" borderId="21" xfId="0" applyNumberFormat="1" applyFont="1" applyFill="1" applyBorder="1" applyAlignment="1">
      <alignment vertical="center"/>
    </xf>
    <xf numFmtId="189" fontId="1" fillId="55" borderId="57" xfId="0" applyNumberFormat="1" applyFont="1" applyFill="1" applyBorder="1" applyAlignment="1">
      <alignment horizontal="right" vertical="center" shrinkToFit="1"/>
    </xf>
    <xf numFmtId="49" fontId="5" fillId="55" borderId="19" xfId="114" applyNumberFormat="1" applyFont="1" applyFill="1" applyBorder="1" applyAlignment="1">
      <alignment horizontal="right" vertical="center"/>
      <protection/>
    </xf>
    <xf numFmtId="49" fontId="70" fillId="55" borderId="19" xfId="114" applyNumberFormat="1" applyFont="1" applyFill="1" applyBorder="1" applyAlignment="1">
      <alignment vertical="center"/>
      <protection/>
    </xf>
    <xf numFmtId="49" fontId="5" fillId="55" borderId="42" xfId="114" applyNumberFormat="1" applyFont="1" applyFill="1" applyBorder="1" applyAlignment="1">
      <alignment horizontal="right" vertical="center"/>
      <protection/>
    </xf>
    <xf numFmtId="49" fontId="69" fillId="55" borderId="50" xfId="114" applyNumberFormat="1" applyFont="1" applyFill="1" applyBorder="1" applyAlignment="1">
      <alignment horizontal="center" vertical="center"/>
      <protection/>
    </xf>
    <xf numFmtId="188" fontId="69" fillId="55" borderId="51" xfId="0" applyNumberFormat="1" applyFont="1" applyFill="1" applyBorder="1" applyAlignment="1">
      <alignment horizontal="center" vertical="center" shrinkToFit="1"/>
    </xf>
    <xf numFmtId="0" fontId="10" fillId="55" borderId="21" xfId="92" applyFont="1" applyFill="1" applyBorder="1" applyAlignment="1">
      <alignment horizontal="center" vertical="center"/>
      <protection/>
    </xf>
    <xf numFmtId="49" fontId="5" fillId="55" borderId="21" xfId="114" applyNumberFormat="1" applyFont="1" applyFill="1" applyBorder="1" applyAlignment="1">
      <alignment horizontal="right" vertical="center"/>
      <protection/>
    </xf>
    <xf numFmtId="188" fontId="69" fillId="55" borderId="55" xfId="0" applyNumberFormat="1" applyFont="1" applyFill="1" applyBorder="1" applyAlignment="1">
      <alignment horizontal="center" vertical="center" shrinkToFit="1"/>
    </xf>
    <xf numFmtId="188" fontId="69" fillId="55" borderId="41" xfId="0" applyNumberFormat="1" applyFont="1" applyFill="1" applyBorder="1" applyAlignment="1">
      <alignment horizontal="center" vertical="center" shrinkToFit="1"/>
    </xf>
    <xf numFmtId="0" fontId="1" fillId="55" borderId="65" xfId="0" applyFont="1" applyFill="1" applyBorder="1" applyAlignment="1">
      <alignment horizontal="center" shrinkToFit="1" readingOrder="1"/>
    </xf>
    <xf numFmtId="49" fontId="5" fillId="55" borderId="54" xfId="0" applyNumberFormat="1" applyFont="1" applyFill="1" applyBorder="1" applyAlignment="1">
      <alignment vertical="center"/>
    </xf>
    <xf numFmtId="49" fontId="5" fillId="55" borderId="52" xfId="0" applyNumberFormat="1" applyFont="1" applyFill="1" applyBorder="1" applyAlignment="1">
      <alignment horizontal="right" vertical="center"/>
    </xf>
    <xf numFmtId="0" fontId="1" fillId="55" borderId="45" xfId="0" applyFont="1" applyFill="1" applyBorder="1" applyAlignment="1">
      <alignment horizontal="center" shrinkToFit="1" readingOrder="1"/>
    </xf>
    <xf numFmtId="0" fontId="5" fillId="55" borderId="52" xfId="0" applyNumberFormat="1" applyFont="1" applyFill="1" applyBorder="1" applyAlignment="1">
      <alignment horizontal="right" vertical="center"/>
    </xf>
    <xf numFmtId="49" fontId="5" fillId="55" borderId="54" xfId="114" applyNumberFormat="1" applyFont="1" applyFill="1" applyBorder="1" applyAlignment="1">
      <alignment vertical="center"/>
      <protection/>
    </xf>
    <xf numFmtId="49" fontId="5" fillId="55" borderId="66" xfId="0" applyNumberFormat="1" applyFont="1" applyFill="1" applyBorder="1" applyAlignment="1">
      <alignment vertical="center"/>
    </xf>
    <xf numFmtId="0" fontId="1" fillId="55" borderId="19" xfId="0" applyFont="1" applyFill="1" applyBorder="1" applyAlignment="1">
      <alignment horizontal="center" shrinkToFit="1" readingOrder="1"/>
    </xf>
    <xf numFmtId="183" fontId="5" fillId="55" borderId="46" xfId="0" applyNumberFormat="1" applyFont="1" applyFill="1" applyBorder="1" applyAlignment="1">
      <alignment vertical="center"/>
    </xf>
    <xf numFmtId="189" fontId="1" fillId="55" borderId="61" xfId="0" applyNumberFormat="1" applyFont="1" applyFill="1" applyBorder="1" applyAlignment="1">
      <alignment horizontal="right" vertical="center" shrinkToFit="1"/>
    </xf>
    <xf numFmtId="0" fontId="5" fillId="55" borderId="54" xfId="114" applyFont="1" applyFill="1" applyBorder="1" applyAlignment="1">
      <alignment horizontal="center" vertical="center" shrinkToFit="1"/>
      <protection/>
    </xf>
    <xf numFmtId="183" fontId="5" fillId="55" borderId="24" xfId="0" applyNumberFormat="1" applyFont="1" applyFill="1" applyBorder="1" applyAlignment="1">
      <alignment vertical="center"/>
    </xf>
    <xf numFmtId="49" fontId="5" fillId="55" borderId="23" xfId="114" applyNumberFormat="1" applyFont="1" applyFill="1" applyBorder="1" applyAlignment="1">
      <alignment horizontal="right" vertical="center"/>
      <protection/>
    </xf>
    <xf numFmtId="0" fontId="1" fillId="55" borderId="19" xfId="92" applyFont="1" applyFill="1" applyBorder="1" applyAlignment="1">
      <alignment horizontal="left" vertical="center" shrinkToFit="1"/>
      <protection/>
    </xf>
    <xf numFmtId="0" fontId="5" fillId="55" borderId="54" xfId="92" applyFont="1" applyFill="1" applyBorder="1" applyAlignment="1">
      <alignment horizontal="center" vertical="top" shrinkToFit="1"/>
      <protection/>
    </xf>
    <xf numFmtId="189" fontId="1" fillId="55" borderId="67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horizontal="left" vertical="center" shrinkToFit="1"/>
    </xf>
    <xf numFmtId="0" fontId="5" fillId="55" borderId="54" xfId="114" applyFont="1" applyFill="1" applyBorder="1" applyAlignment="1">
      <alignment horizontal="left" vertical="center" shrinkToFit="1"/>
      <protection/>
    </xf>
    <xf numFmtId="188" fontId="69" fillId="55" borderId="56" xfId="0" applyNumberFormat="1" applyFont="1" applyFill="1" applyBorder="1" applyAlignment="1">
      <alignment horizontal="center" vertical="center" shrinkToFit="1"/>
    </xf>
    <xf numFmtId="49" fontId="69" fillId="55" borderId="54" xfId="114" applyNumberFormat="1" applyFont="1" applyFill="1" applyBorder="1" applyAlignment="1">
      <alignment horizontal="center" vertical="center"/>
      <protection/>
    </xf>
    <xf numFmtId="185" fontId="5" fillId="55" borderId="19" xfId="108" applyNumberFormat="1" applyFont="1" applyFill="1" applyBorder="1" applyAlignment="1">
      <alignment horizontal="center" vertical="center" shrinkToFit="1"/>
      <protection/>
    </xf>
    <xf numFmtId="0" fontId="4" fillId="55" borderId="19" xfId="108" applyFont="1" applyFill="1" applyBorder="1" applyAlignment="1">
      <alignment horizontal="center" vertical="center" textRotation="255" shrinkToFit="1"/>
      <protection/>
    </xf>
    <xf numFmtId="185" fontId="5" fillId="55" borderId="19" xfId="108" applyNumberFormat="1" applyFont="1" applyFill="1" applyBorder="1" applyAlignment="1">
      <alignment horizontal="left" vertical="center" shrinkToFit="1"/>
      <protection/>
    </xf>
    <xf numFmtId="185" fontId="8" fillId="55" borderId="42" xfId="108" applyNumberFormat="1" applyFont="1" applyFill="1" applyBorder="1" applyAlignment="1">
      <alignment horizontal="center" vertical="center" shrinkToFit="1"/>
      <protection/>
    </xf>
    <xf numFmtId="0" fontId="17" fillId="55" borderId="19" xfId="0" applyFont="1" applyFill="1" applyBorder="1" applyAlignment="1">
      <alignment horizontal="center" vertical="center"/>
    </xf>
    <xf numFmtId="186" fontId="17" fillId="55" borderId="19" xfId="0" applyNumberFormat="1" applyFont="1" applyFill="1" applyBorder="1" applyAlignment="1">
      <alignment horizontal="center" vertical="center"/>
    </xf>
    <xf numFmtId="0" fontId="17" fillId="55" borderId="24" xfId="0" applyFont="1" applyFill="1" applyBorder="1" applyAlignment="1">
      <alignment horizontal="center" vertical="center"/>
    </xf>
    <xf numFmtId="187" fontId="17" fillId="55" borderId="24" xfId="0" applyNumberFormat="1" applyFont="1" applyFill="1" applyBorder="1" applyAlignment="1">
      <alignment horizontal="center" vertical="center"/>
    </xf>
    <xf numFmtId="187" fontId="17" fillId="55" borderId="23" xfId="0" applyNumberFormat="1" applyFont="1" applyFill="1" applyBorder="1" applyAlignment="1">
      <alignment horizontal="center" vertical="center"/>
    </xf>
    <xf numFmtId="0" fontId="0" fillId="55" borderId="0" xfId="0" applyFill="1" applyBorder="1" applyAlignment="1">
      <alignment vertical="center"/>
    </xf>
    <xf numFmtId="0" fontId="25" fillId="55" borderId="0" xfId="114" applyFont="1" applyFill="1" applyBorder="1" applyAlignment="1">
      <alignment horizontal="left" vertical="center"/>
      <protection/>
    </xf>
    <xf numFmtId="0" fontId="23" fillId="55" borderId="0" xfId="114" applyFont="1" applyFill="1" applyBorder="1" applyAlignment="1">
      <alignment horizontal="left" vertical="center"/>
      <protection/>
    </xf>
    <xf numFmtId="0" fontId="7" fillId="55" borderId="0" xfId="0" applyFont="1" applyFill="1" applyBorder="1" applyAlignment="1">
      <alignment horizontal="left" shrinkToFit="1"/>
    </xf>
    <xf numFmtId="0" fontId="7" fillId="55" borderId="0" xfId="0" applyFont="1" applyFill="1" applyBorder="1" applyAlignment="1">
      <alignment horizontal="center" shrinkToFit="1"/>
    </xf>
    <xf numFmtId="189" fontId="2" fillId="55" borderId="0" xfId="0" applyNumberFormat="1" applyFont="1" applyFill="1" applyBorder="1" applyAlignment="1">
      <alignment horizontal="right" vertical="center" shrinkToFit="1"/>
    </xf>
    <xf numFmtId="49" fontId="7" fillId="55" borderId="0" xfId="0" applyNumberFormat="1" applyFont="1" applyFill="1" applyBorder="1" applyAlignment="1">
      <alignment vertical="center"/>
    </xf>
    <xf numFmtId="49" fontId="7" fillId="55" borderId="0" xfId="114" applyNumberFormat="1" applyFont="1" applyFill="1" applyBorder="1" applyAlignment="1">
      <alignment vertical="center"/>
      <protection/>
    </xf>
    <xf numFmtId="0" fontId="42" fillId="55" borderId="0" xfId="114" applyFont="1" applyFill="1" applyBorder="1" applyAlignment="1">
      <alignment horizontal="center" vertical="center" shrinkToFit="1"/>
      <protection/>
    </xf>
    <xf numFmtId="49" fontId="68" fillId="55" borderId="0" xfId="114" applyNumberFormat="1" applyFont="1" applyFill="1" applyBorder="1" applyAlignment="1">
      <alignment horizontal="center" vertical="center"/>
      <protection/>
    </xf>
    <xf numFmtId="188" fontId="68" fillId="55" borderId="0" xfId="0" applyNumberFormat="1" applyFont="1" applyFill="1" applyBorder="1" applyAlignment="1">
      <alignment horizontal="center" vertical="center" shrinkToFit="1"/>
    </xf>
    <xf numFmtId="0" fontId="4" fillId="55" borderId="59" xfId="108" applyFont="1" applyFill="1" applyBorder="1" applyAlignment="1">
      <alignment horizontal="center" vertical="center" textRotation="255" shrinkToFit="1"/>
      <protection/>
    </xf>
    <xf numFmtId="0" fontId="5" fillId="55" borderId="0" xfId="0" applyFont="1" applyFill="1" applyBorder="1" applyAlignment="1">
      <alignment vertical="center"/>
    </xf>
    <xf numFmtId="0" fontId="17" fillId="55" borderId="0" xfId="0" applyFont="1" applyFill="1" applyBorder="1" applyAlignment="1">
      <alignment vertical="center"/>
    </xf>
    <xf numFmtId="0" fontId="77" fillId="55" borderId="0" xfId="114" applyFont="1" applyFill="1" applyBorder="1" applyAlignment="1">
      <alignment horizontal="center" vertical="center"/>
      <protection/>
    </xf>
    <xf numFmtId="192" fontId="77" fillId="55" borderId="0" xfId="114" applyNumberFormat="1" applyFont="1" applyFill="1" applyBorder="1" applyAlignment="1">
      <alignment horizontal="center" vertical="center"/>
      <protection/>
    </xf>
    <xf numFmtId="49" fontId="72" fillId="55" borderId="48" xfId="102" applyNumberFormat="1" applyFont="1" applyFill="1" applyBorder="1" applyAlignment="1">
      <alignment horizontal="left"/>
      <protection/>
    </xf>
    <xf numFmtId="49" fontId="72" fillId="55" borderId="48" xfId="102" applyNumberFormat="1" applyFont="1" applyFill="1" applyBorder="1" applyAlignment="1">
      <alignment/>
      <protection/>
    </xf>
    <xf numFmtId="0" fontId="72" fillId="55" borderId="48" xfId="102" applyFont="1" applyFill="1" applyBorder="1" applyAlignment="1">
      <alignment horizontal="left"/>
      <protection/>
    </xf>
    <xf numFmtId="0" fontId="7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center"/>
      <protection/>
    </xf>
    <xf numFmtId="0" fontId="12" fillId="55" borderId="48" xfId="102" applyFont="1" applyFill="1" applyBorder="1" applyAlignment="1">
      <alignment horizontal="left"/>
      <protection/>
    </xf>
    <xf numFmtId="0" fontId="12" fillId="55" borderId="60" xfId="102" applyFont="1" applyFill="1" applyBorder="1" applyAlignment="1">
      <alignment horizontal="left"/>
      <protection/>
    </xf>
    <xf numFmtId="0" fontId="73" fillId="55" borderId="48" xfId="0" applyFont="1" applyFill="1" applyBorder="1" applyAlignment="1">
      <alignment horizontal="left"/>
    </xf>
    <xf numFmtId="0" fontId="73" fillId="55" borderId="48" xfId="0" applyFont="1" applyFill="1" applyBorder="1" applyAlignment="1">
      <alignment vertical="center"/>
    </xf>
    <xf numFmtId="0" fontId="4" fillId="55" borderId="0" xfId="102" applyFont="1" applyFill="1" applyAlignment="1">
      <alignment horizontal="left" vertical="center"/>
      <protection/>
    </xf>
    <xf numFmtId="0" fontId="4" fillId="55" borderId="47" xfId="102" applyFont="1" applyFill="1" applyBorder="1" applyAlignment="1">
      <alignment vertical="center"/>
      <protection/>
    </xf>
    <xf numFmtId="0" fontId="5" fillId="55" borderId="0" xfId="102" applyFont="1" applyFill="1" applyAlignment="1">
      <alignment horizontal="left" vertical="center"/>
      <protection/>
    </xf>
    <xf numFmtId="0" fontId="5" fillId="55" borderId="0" xfId="102" applyFont="1" applyFill="1" applyAlignment="1">
      <alignment horizontal="center" vertical="center"/>
      <protection/>
    </xf>
    <xf numFmtId="0" fontId="4" fillId="55" borderId="0" xfId="102" applyFont="1" applyFill="1" applyAlignment="1">
      <alignment horizontal="center" vertical="center"/>
      <protection/>
    </xf>
    <xf numFmtId="0" fontId="66" fillId="55" borderId="0" xfId="101" applyFont="1" applyFill="1" applyAlignment="1">
      <alignment horizontal="center" vertical="center"/>
      <protection/>
    </xf>
    <xf numFmtId="0" fontId="73" fillId="55" borderId="0" xfId="0" applyFont="1" applyFill="1" applyAlignment="1">
      <alignment horizontal="left"/>
    </xf>
    <xf numFmtId="0" fontId="4" fillId="55" borderId="47" xfId="114" applyFont="1" applyFill="1" applyBorder="1" applyAlignment="1">
      <alignment vertical="center" textRotation="255" shrinkToFit="1"/>
      <protection/>
    </xf>
    <xf numFmtId="0" fontId="5" fillId="55" borderId="47" xfId="114" applyFont="1" applyFill="1" applyBorder="1" applyAlignment="1">
      <alignment vertical="center" shrinkToFit="1"/>
      <protection/>
    </xf>
    <xf numFmtId="0" fontId="5" fillId="55" borderId="47" xfId="114" applyFont="1" applyFill="1" applyBorder="1" applyAlignment="1">
      <alignment horizontal="center" vertical="center" shrinkToFit="1"/>
      <protection/>
    </xf>
    <xf numFmtId="0" fontId="5" fillId="55" borderId="0" xfId="102" applyFont="1" applyFill="1" applyAlignment="1">
      <alignment horizontal="left"/>
      <protection/>
    </xf>
    <xf numFmtId="0" fontId="73" fillId="55" borderId="0" xfId="0" applyFont="1" applyFill="1" applyAlignment="1">
      <alignment vertical="center"/>
    </xf>
    <xf numFmtId="199" fontId="1" fillId="55" borderId="58" xfId="0" applyNumberFormat="1" applyFont="1" applyFill="1" applyBorder="1" applyAlignment="1">
      <alignment horizontal="right" vertical="center" shrinkToFit="1"/>
    </xf>
    <xf numFmtId="49" fontId="70" fillId="55" borderId="43" xfId="114" applyNumberFormat="1" applyFont="1" applyFill="1" applyBorder="1" applyAlignment="1">
      <alignment vertical="center"/>
      <protection/>
    </xf>
    <xf numFmtId="49" fontId="5" fillId="55" borderId="22" xfId="114" applyNumberFormat="1" applyFont="1" applyFill="1" applyBorder="1" applyAlignment="1">
      <alignment vertical="center"/>
      <protection/>
    </xf>
    <xf numFmtId="0" fontId="5" fillId="55" borderId="44" xfId="92" applyFont="1" applyFill="1" applyBorder="1" applyAlignment="1">
      <alignment horizontal="center" vertical="top" shrinkToFit="1"/>
      <protection/>
    </xf>
    <xf numFmtId="0" fontId="5" fillId="55" borderId="31" xfId="92" applyFont="1" applyFill="1" applyBorder="1" applyAlignment="1">
      <alignment horizontal="center" vertical="center" shrinkToFit="1"/>
      <protection/>
    </xf>
    <xf numFmtId="189" fontId="1" fillId="55" borderId="68" xfId="0" applyNumberFormat="1" applyFont="1" applyFill="1" applyBorder="1" applyAlignment="1">
      <alignment horizontal="right" vertical="center" shrinkToFit="1"/>
    </xf>
    <xf numFmtId="189" fontId="1" fillId="55" borderId="69" xfId="0" applyNumberFormat="1" applyFont="1" applyFill="1" applyBorder="1" applyAlignment="1">
      <alignment horizontal="right" vertical="center" shrinkToFit="1"/>
    </xf>
    <xf numFmtId="197" fontId="1" fillId="55" borderId="58" xfId="0" applyNumberFormat="1" applyFont="1" applyFill="1" applyBorder="1" applyAlignment="1">
      <alignment horizontal="right" vertical="center" shrinkToFit="1"/>
    </xf>
    <xf numFmtId="49" fontId="72" fillId="55" borderId="70" xfId="102" applyNumberFormat="1" applyFont="1" applyFill="1" applyBorder="1" applyAlignment="1">
      <alignment horizontal="left"/>
      <protection/>
    </xf>
    <xf numFmtId="0" fontId="73" fillId="55" borderId="71" xfId="0" applyFont="1" applyFill="1" applyBorder="1" applyAlignment="1">
      <alignment vertical="center"/>
    </xf>
    <xf numFmtId="0" fontId="4" fillId="55" borderId="72" xfId="102" applyFont="1" applyFill="1" applyBorder="1" applyAlignment="1">
      <alignment horizontal="left" vertical="center"/>
      <protection/>
    </xf>
    <xf numFmtId="0" fontId="4" fillId="55" borderId="73" xfId="102" applyFont="1" applyFill="1" applyBorder="1" applyAlignment="1">
      <alignment vertical="center"/>
      <protection/>
    </xf>
    <xf numFmtId="0" fontId="5" fillId="55" borderId="74" xfId="102" applyFont="1" applyFill="1" applyBorder="1" applyAlignment="1">
      <alignment horizontal="left" vertical="center"/>
      <protection/>
    </xf>
    <xf numFmtId="0" fontId="5" fillId="55" borderId="74" xfId="102" applyFont="1" applyFill="1" applyBorder="1" applyAlignment="1">
      <alignment horizontal="center" vertical="center"/>
      <protection/>
    </xf>
    <xf numFmtId="0" fontId="4" fillId="55" borderId="74" xfId="102" applyFont="1" applyFill="1" applyBorder="1" applyAlignment="1">
      <alignment horizontal="center" vertical="center"/>
      <protection/>
    </xf>
    <xf numFmtId="0" fontId="66" fillId="55" borderId="74" xfId="101" applyFont="1" applyFill="1" applyBorder="1" applyAlignment="1">
      <alignment horizontal="center" vertical="center"/>
      <protection/>
    </xf>
    <xf numFmtId="0" fontId="73" fillId="55" borderId="74" xfId="0" applyFont="1" applyFill="1" applyBorder="1" applyAlignment="1">
      <alignment horizontal="left"/>
    </xf>
    <xf numFmtId="0" fontId="4" fillId="55" borderId="73" xfId="114" applyFont="1" applyFill="1" applyBorder="1" applyAlignment="1">
      <alignment vertical="center" textRotation="255" shrinkToFit="1"/>
      <protection/>
    </xf>
    <xf numFmtId="0" fontId="5" fillId="55" borderId="73" xfId="114" applyFont="1" applyFill="1" applyBorder="1" applyAlignment="1">
      <alignment vertical="center" shrinkToFit="1"/>
      <protection/>
    </xf>
    <xf numFmtId="0" fontId="5" fillId="55" borderId="73" xfId="114" applyFont="1" applyFill="1" applyBorder="1" applyAlignment="1">
      <alignment horizontal="center" vertical="center" shrinkToFit="1"/>
      <protection/>
    </xf>
    <xf numFmtId="0" fontId="5" fillId="55" borderId="74" xfId="102" applyFont="1" applyFill="1" applyBorder="1" applyAlignment="1">
      <alignment horizontal="left"/>
      <protection/>
    </xf>
    <xf numFmtId="0" fontId="4" fillId="55" borderId="74" xfId="102" applyFont="1" applyFill="1" applyBorder="1" applyAlignment="1">
      <alignment horizontal="left" vertical="center"/>
      <protection/>
    </xf>
    <xf numFmtId="0" fontId="73" fillId="55" borderId="74" xfId="0" applyFont="1" applyFill="1" applyBorder="1" applyAlignment="1">
      <alignment vertical="center"/>
    </xf>
    <xf numFmtId="0" fontId="73" fillId="55" borderId="75" xfId="0" applyFont="1" applyFill="1" applyBorder="1" applyAlignment="1">
      <alignment vertical="center"/>
    </xf>
    <xf numFmtId="0" fontId="4" fillId="55" borderId="76" xfId="108" applyFont="1" applyFill="1" applyBorder="1" applyAlignment="1">
      <alignment horizontal="center" vertical="center" textRotation="255" shrinkToFit="1"/>
      <protection/>
    </xf>
    <xf numFmtId="0" fontId="5" fillId="55" borderId="31" xfId="108" applyFont="1" applyFill="1" applyBorder="1" applyAlignment="1">
      <alignment horizontal="center" vertical="center" shrinkToFit="1"/>
      <protection/>
    </xf>
    <xf numFmtId="185" fontId="5" fillId="55" borderId="31" xfId="108" applyNumberFormat="1" applyFont="1" applyFill="1" applyBorder="1" applyAlignment="1">
      <alignment horizontal="center" vertical="center" shrinkToFit="1"/>
      <protection/>
    </xf>
    <xf numFmtId="0" fontId="4" fillId="55" borderId="31" xfId="108" applyFont="1" applyFill="1" applyBorder="1" applyAlignment="1">
      <alignment horizontal="center" vertical="center" textRotation="255" shrinkToFit="1"/>
      <protection/>
    </xf>
    <xf numFmtId="185" fontId="5" fillId="55" borderId="31" xfId="108" applyNumberFormat="1" applyFont="1" applyFill="1" applyBorder="1" applyAlignment="1">
      <alignment horizontal="left" vertical="center" shrinkToFit="1"/>
      <protection/>
    </xf>
    <xf numFmtId="185" fontId="8" fillId="55" borderId="30" xfId="108" applyNumberFormat="1" applyFont="1" applyFill="1" applyBorder="1" applyAlignment="1">
      <alignment horizontal="center" vertical="center" shrinkToFit="1"/>
      <protection/>
    </xf>
    <xf numFmtId="49" fontId="69" fillId="55" borderId="24" xfId="114" applyNumberFormat="1" applyFont="1" applyFill="1" applyBorder="1" applyAlignment="1">
      <alignment horizontal="center" vertical="center"/>
      <protection/>
    </xf>
    <xf numFmtId="188" fontId="69" fillId="55" borderId="77" xfId="0" applyNumberFormat="1" applyFont="1" applyFill="1" applyBorder="1" applyAlignment="1">
      <alignment horizontal="center" vertical="center" shrinkToFit="1"/>
    </xf>
    <xf numFmtId="188" fontId="69" fillId="55" borderId="78" xfId="0" applyNumberFormat="1" applyFont="1" applyFill="1" applyBorder="1" applyAlignment="1">
      <alignment horizontal="center" vertical="center" shrinkToFit="1"/>
    </xf>
    <xf numFmtId="49" fontId="69" fillId="55" borderId="79" xfId="114" applyNumberFormat="1" applyFont="1" applyFill="1" applyBorder="1" applyAlignment="1">
      <alignment horizontal="center" vertical="center"/>
      <protection/>
    </xf>
    <xf numFmtId="188" fontId="69" fillId="55" borderId="80" xfId="0" applyNumberFormat="1" applyFont="1" applyFill="1" applyBorder="1" applyAlignment="1">
      <alignment horizontal="center" vertical="center" shrinkToFit="1"/>
    </xf>
    <xf numFmtId="0" fontId="5" fillId="17" borderId="19" xfId="92" applyFont="1" applyFill="1" applyBorder="1" applyAlignment="1">
      <alignment horizontal="center" vertical="top" shrinkToFit="1"/>
      <protection/>
    </xf>
    <xf numFmtId="0" fontId="5" fillId="17" borderId="19" xfId="92" applyFont="1" applyFill="1" applyBorder="1" applyAlignment="1">
      <alignment horizontal="center" vertical="center" shrinkToFit="1"/>
      <protection/>
    </xf>
    <xf numFmtId="212" fontId="1" fillId="0" borderId="53" xfId="0" applyNumberFormat="1" applyFont="1" applyFill="1" applyBorder="1" applyAlignment="1">
      <alignment horizontal="right" vertical="center" shrinkToFit="1"/>
    </xf>
    <xf numFmtId="0" fontId="1" fillId="0" borderId="57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183" fontId="7" fillId="0" borderId="0" xfId="0" applyNumberFormat="1" applyFont="1" applyBorder="1" applyAlignment="1">
      <alignment horizontal="center" vertical="center"/>
    </xf>
    <xf numFmtId="199" fontId="1" fillId="0" borderId="53" xfId="0" applyNumberFormat="1" applyFont="1" applyFill="1" applyBorder="1" applyAlignment="1">
      <alignment horizontal="right" vertical="center" shrinkToFit="1"/>
    </xf>
    <xf numFmtId="0" fontId="5" fillId="0" borderId="0" xfId="92" applyNumberFormat="1" applyFont="1" applyBorder="1" applyAlignment="1">
      <alignment horizontal="right" vertical="center"/>
      <protection/>
    </xf>
    <xf numFmtId="0" fontId="5" fillId="0" borderId="0" xfId="114" applyFont="1" applyFill="1" applyBorder="1" applyAlignment="1">
      <alignment vertical="center" shrinkToFit="1"/>
      <protection/>
    </xf>
    <xf numFmtId="0" fontId="5" fillId="0" borderId="0" xfId="114" applyFont="1" applyFill="1" applyBorder="1" applyAlignment="1">
      <alignment horizontal="center" vertical="center" shrinkToFit="1"/>
      <protection/>
    </xf>
    <xf numFmtId="0" fontId="5" fillId="58" borderId="19" xfId="114" applyFont="1" applyFill="1" applyBorder="1" applyAlignment="1">
      <alignment vertical="center" shrinkToFit="1"/>
      <protection/>
    </xf>
    <xf numFmtId="0" fontId="5" fillId="58" borderId="19" xfId="92" applyFont="1" applyFill="1" applyBorder="1" applyAlignment="1">
      <alignment horizontal="center" vertical="top" shrinkToFit="1"/>
      <protection/>
    </xf>
    <xf numFmtId="49" fontId="5" fillId="0" borderId="21" xfId="0" applyNumberFormat="1" applyFont="1" applyBorder="1" applyAlignment="1">
      <alignment vertical="center"/>
    </xf>
    <xf numFmtId="0" fontId="8" fillId="0" borderId="31" xfId="114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/>
    </xf>
    <xf numFmtId="0" fontId="5" fillId="0" borderId="21" xfId="114" applyFont="1" applyBorder="1" applyAlignment="1">
      <alignment horizontal="center" vertical="center" shrinkToFit="1"/>
      <protection/>
    </xf>
    <xf numFmtId="0" fontId="5" fillId="55" borderId="31" xfId="114" applyFont="1" applyFill="1" applyBorder="1" applyAlignment="1">
      <alignment horizontal="center" vertical="center"/>
      <protection/>
    </xf>
    <xf numFmtId="0" fontId="1" fillId="0" borderId="0" xfId="100">
      <alignment vertical="center"/>
      <protection/>
    </xf>
    <xf numFmtId="0" fontId="4" fillId="55" borderId="45" xfId="100" applyFont="1" applyFill="1" applyBorder="1" applyAlignment="1">
      <alignment horizontal="center" vertical="center" shrinkToFit="1"/>
      <protection/>
    </xf>
    <xf numFmtId="0" fontId="4" fillId="55" borderId="52" xfId="100" applyFont="1" applyFill="1" applyBorder="1" applyAlignment="1">
      <alignment horizontal="center" vertical="center" shrinkToFit="1"/>
      <protection/>
    </xf>
    <xf numFmtId="181" fontId="4" fillId="57" borderId="54" xfId="100" applyNumberFormat="1" applyFont="1" applyFill="1" applyBorder="1" applyAlignment="1">
      <alignment horizontal="left" vertical="center" shrinkToFit="1"/>
      <protection/>
    </xf>
    <xf numFmtId="0" fontId="4" fillId="0" borderId="19" xfId="100" applyFont="1" applyFill="1" applyBorder="1" applyAlignment="1">
      <alignment horizontal="center" vertical="center" shrinkToFit="1"/>
      <protection/>
    </xf>
    <xf numFmtId="181" fontId="4" fillId="57" borderId="19" xfId="100" applyNumberFormat="1" applyFont="1" applyFill="1" applyBorder="1" applyAlignment="1">
      <alignment horizontal="left" vertical="center" shrinkToFit="1"/>
      <protection/>
    </xf>
    <xf numFmtId="0" fontId="4" fillId="55" borderId="19" xfId="100" applyFont="1" applyFill="1" applyBorder="1" applyAlignment="1">
      <alignment horizontal="center" vertical="center" shrinkToFit="1"/>
      <protection/>
    </xf>
    <xf numFmtId="181" fontId="4" fillId="57" borderId="42" xfId="100" applyNumberFormat="1" applyFont="1" applyFill="1" applyBorder="1" applyAlignment="1">
      <alignment horizontal="left" vertical="center" shrinkToFit="1"/>
      <protection/>
    </xf>
    <xf numFmtId="0" fontId="5" fillId="0" borderId="19" xfId="100" applyFont="1" applyFill="1" applyBorder="1" applyAlignment="1">
      <alignment horizontal="center" vertical="center" shrinkToFit="1"/>
      <protection/>
    </xf>
    <xf numFmtId="0" fontId="4" fillId="0" borderId="19" xfId="100" applyFont="1" applyFill="1" applyBorder="1" applyAlignment="1">
      <alignment horizontal="left" vertical="center" shrinkToFit="1"/>
      <protection/>
    </xf>
    <xf numFmtId="0" fontId="4" fillId="0" borderId="42" xfId="100" applyFont="1" applyFill="1" applyBorder="1" applyAlignment="1">
      <alignment horizontal="left" vertical="center" shrinkToFit="1"/>
      <protection/>
    </xf>
    <xf numFmtId="0" fontId="1" fillId="55" borderId="19" xfId="100" applyFont="1" applyFill="1" applyBorder="1" applyAlignment="1">
      <alignment horizontal="left" vertical="center" shrinkToFit="1"/>
      <protection/>
    </xf>
    <xf numFmtId="0" fontId="6" fillId="55" borderId="19" xfId="100" applyFont="1" applyFill="1" applyBorder="1" applyAlignment="1">
      <alignment horizontal="center" vertical="center" shrinkToFit="1"/>
      <protection/>
    </xf>
    <xf numFmtId="189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vertical="center"/>
      <protection/>
    </xf>
    <xf numFmtId="49" fontId="5" fillId="0" borderId="19" xfId="100" applyNumberFormat="1" applyFont="1" applyBorder="1" applyAlignment="1">
      <alignment horizontal="center" vertical="center"/>
      <protection/>
    </xf>
    <xf numFmtId="189" fontId="1" fillId="0" borderId="58" xfId="100" applyNumberFormat="1" applyFont="1" applyFill="1" applyBorder="1" applyAlignment="1">
      <alignment horizontal="right" vertical="center" shrinkToFit="1"/>
      <protection/>
    </xf>
    <xf numFmtId="0" fontId="1" fillId="55" borderId="19" xfId="100" applyFont="1" applyFill="1" applyBorder="1" applyAlignment="1">
      <alignment vertical="center" shrinkToFit="1"/>
      <protection/>
    </xf>
    <xf numFmtId="199" fontId="1" fillId="0" borderId="53" xfId="100" applyNumberFormat="1" applyFont="1" applyFill="1" applyBorder="1" applyAlignment="1">
      <alignment horizontal="right" vertical="center" shrinkToFit="1"/>
      <protection/>
    </xf>
    <xf numFmtId="0" fontId="1" fillId="55" borderId="21" xfId="100" applyFont="1" applyFill="1" applyBorder="1" applyAlignment="1">
      <alignment horizontal="left" vertical="center" shrinkToFit="1"/>
      <protection/>
    </xf>
    <xf numFmtId="0" fontId="5" fillId="55" borderId="19" xfId="100" applyFont="1" applyFill="1" applyBorder="1" applyAlignment="1">
      <alignment horizontal="center" vertical="center" shrinkToFit="1"/>
      <protection/>
    </xf>
    <xf numFmtId="0" fontId="5" fillId="0" borderId="19" xfId="100" applyNumberFormat="1" applyFont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horizontal="left" vertical="center"/>
      <protection/>
    </xf>
    <xf numFmtId="49" fontId="7" fillId="0" borderId="19" xfId="100" applyNumberFormat="1" applyFont="1" applyBorder="1" applyAlignment="1">
      <alignment vertical="center"/>
      <protection/>
    </xf>
    <xf numFmtId="197" fontId="1" fillId="0" borderId="53" xfId="100" applyNumberFormat="1" applyFont="1" applyFill="1" applyBorder="1" applyAlignment="1">
      <alignment horizontal="right" vertical="center" shrinkToFit="1"/>
      <protection/>
    </xf>
    <xf numFmtId="0" fontId="5" fillId="0" borderId="19" xfId="100" applyFont="1" applyFill="1" applyBorder="1" applyAlignment="1">
      <alignment horizontal="left" vertical="center"/>
      <protection/>
    </xf>
    <xf numFmtId="193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0" xfId="100" applyBorder="1">
      <alignment vertical="center"/>
      <protection/>
    </xf>
    <xf numFmtId="0" fontId="5" fillId="0" borderId="53" xfId="100" applyFont="1" applyFill="1" applyBorder="1" applyAlignment="1">
      <alignment horizontal="left" vertical="center" shrinkToFit="1"/>
      <protection/>
    </xf>
    <xf numFmtId="201" fontId="5" fillId="0" borderId="53" xfId="100" applyNumberFormat="1" applyFont="1" applyFill="1" applyBorder="1" applyAlignment="1">
      <alignment horizontal="center" vertical="center" shrinkToFit="1"/>
      <protection/>
    </xf>
    <xf numFmtId="1" fontId="5" fillId="0" borderId="53" xfId="100" applyNumberFormat="1" applyFont="1" applyFill="1" applyBorder="1" applyAlignment="1">
      <alignment horizontal="center" vertical="center" shrinkToFit="1"/>
      <protection/>
    </xf>
    <xf numFmtId="193" fontId="1" fillId="0" borderId="58" xfId="100" applyNumberFormat="1" applyFont="1" applyFill="1" applyBorder="1" applyAlignment="1">
      <alignment horizontal="right" vertical="center" shrinkToFit="1"/>
      <protection/>
    </xf>
    <xf numFmtId="188" fontId="69" fillId="0" borderId="20" xfId="100" applyNumberFormat="1" applyFont="1" applyFill="1" applyBorder="1" applyAlignment="1">
      <alignment horizontal="center" vertical="center" shrinkToFit="1"/>
      <protection/>
    </xf>
    <xf numFmtId="0" fontId="11" fillId="0" borderId="53" xfId="100" applyFont="1" applyFill="1" applyBorder="1" applyAlignment="1">
      <alignment horizontal="center" vertical="center" shrinkToFit="1"/>
      <protection/>
    </xf>
    <xf numFmtId="201" fontId="11" fillId="0" borderId="53" xfId="100" applyNumberFormat="1" applyFont="1" applyFill="1" applyBorder="1" applyAlignment="1">
      <alignment horizontal="center" vertical="center" shrinkToFit="1"/>
      <protection/>
    </xf>
    <xf numFmtId="202" fontId="11" fillId="0" borderId="53" xfId="100" applyNumberFormat="1" applyFont="1" applyFill="1" applyBorder="1" applyAlignment="1">
      <alignment vertical="center" shrinkToFit="1"/>
      <protection/>
    </xf>
    <xf numFmtId="188" fontId="69" fillId="0" borderId="41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Fill="1" applyBorder="1" applyAlignment="1">
      <alignment horizontal="left" vertical="center"/>
      <protection/>
    </xf>
    <xf numFmtId="0" fontId="5" fillId="0" borderId="19" xfId="100" applyFont="1" applyFill="1" applyBorder="1" applyAlignment="1">
      <alignment horizontal="center" vertical="center"/>
      <protection/>
    </xf>
    <xf numFmtId="0" fontId="5" fillId="0" borderId="19" xfId="100" applyNumberFormat="1" applyFont="1" applyBorder="1" applyAlignment="1">
      <alignment vertical="center"/>
      <protection/>
    </xf>
    <xf numFmtId="183" fontId="7" fillId="0" borderId="19" xfId="100" applyNumberFormat="1" applyFont="1" applyBorder="1" applyAlignment="1">
      <alignment vertical="center"/>
      <protection/>
    </xf>
    <xf numFmtId="0" fontId="1" fillId="0" borderId="19" xfId="100" applyFont="1" applyFill="1" applyBorder="1" applyAlignment="1">
      <alignment vertical="center"/>
      <protection/>
    </xf>
    <xf numFmtId="0" fontId="5" fillId="0" borderId="19" xfId="100" applyFont="1" applyBorder="1" applyAlignment="1">
      <alignment horizontal="center" shrinkToFit="1"/>
      <protection/>
    </xf>
    <xf numFmtId="195" fontId="1" fillId="0" borderId="53" xfId="100" applyNumberFormat="1" applyFont="1" applyFill="1" applyBorder="1" applyAlignment="1">
      <alignment horizontal="right" vertical="center" shrinkToFit="1"/>
      <protection/>
    </xf>
    <xf numFmtId="0" fontId="1" fillId="0" borderId="19" xfId="100" applyFont="1" applyFill="1" applyBorder="1" applyAlignment="1">
      <alignment vertical="center" shrinkToFit="1"/>
      <protection/>
    </xf>
    <xf numFmtId="0" fontId="1" fillId="0" borderId="19" xfId="100" applyFont="1" applyFill="1" applyBorder="1" applyAlignment="1">
      <alignment horizontal="center" vertical="center" shrinkToFit="1"/>
      <protection/>
    </xf>
    <xf numFmtId="0" fontId="5" fillId="0" borderId="21" xfId="100" applyFont="1" applyFill="1" applyBorder="1" applyAlignment="1">
      <alignment horizontal="left" vertical="center"/>
      <protection/>
    </xf>
    <xf numFmtId="0" fontId="1" fillId="0" borderId="21" xfId="100" applyFont="1" applyFill="1" applyBorder="1" applyAlignment="1">
      <alignment horizontal="left" vertical="center" shrinkToFit="1"/>
      <protection/>
    </xf>
    <xf numFmtId="203" fontId="1" fillId="0" borderId="21" xfId="100" applyNumberFormat="1" applyFont="1" applyFill="1" applyBorder="1" applyAlignment="1">
      <alignment horizontal="center" vertical="center" shrinkToFit="1"/>
      <protection/>
    </xf>
    <xf numFmtId="188" fontId="13" fillId="0" borderId="20" xfId="100" applyNumberFormat="1" applyFont="1" applyFill="1" applyBorder="1" applyAlignment="1">
      <alignment horizontal="center" vertical="center" shrinkToFit="1"/>
      <protection/>
    </xf>
    <xf numFmtId="0" fontId="1" fillId="0" borderId="19" xfId="100" applyFont="1" applyBorder="1">
      <alignment vertical="center"/>
      <protection/>
    </xf>
    <xf numFmtId="183" fontId="5" fillId="0" borderId="19" xfId="100" applyNumberFormat="1" applyFont="1" applyBorder="1" applyAlignment="1">
      <alignment vertical="center"/>
      <protection/>
    </xf>
    <xf numFmtId="183" fontId="5" fillId="0" borderId="21" xfId="100" applyNumberFormat="1" applyFont="1" applyBorder="1" applyAlignment="1">
      <alignment vertical="center"/>
      <protection/>
    </xf>
    <xf numFmtId="189" fontId="1" fillId="0" borderId="57" xfId="100" applyNumberFormat="1" applyFont="1" applyFill="1" applyBorder="1" applyAlignment="1">
      <alignment horizontal="right" vertical="center" shrinkToFit="1"/>
      <protection/>
    </xf>
    <xf numFmtId="183" fontId="5" fillId="0" borderId="46" xfId="100" applyNumberFormat="1" applyFont="1" applyBorder="1" applyAlignment="1">
      <alignment vertical="center"/>
      <protection/>
    </xf>
    <xf numFmtId="189" fontId="1" fillId="0" borderId="61" xfId="100" applyNumberFormat="1" applyFont="1" applyFill="1" applyBorder="1" applyAlignment="1">
      <alignment horizontal="right" vertical="center" shrinkToFit="1"/>
      <protection/>
    </xf>
    <xf numFmtId="183" fontId="5" fillId="0" borderId="24" xfId="100" applyNumberFormat="1" applyFont="1" applyBorder="1" applyAlignment="1">
      <alignment vertical="center"/>
      <protection/>
    </xf>
    <xf numFmtId="188" fontId="69" fillId="0" borderId="51" xfId="100" applyNumberFormat="1" applyFont="1" applyFill="1" applyBorder="1" applyAlignment="1">
      <alignment horizontal="center" vertical="center" shrinkToFit="1"/>
      <protection/>
    </xf>
    <xf numFmtId="0" fontId="5" fillId="4" borderId="19" xfId="114" applyFont="1" applyFill="1" applyBorder="1" applyAlignment="1">
      <alignment horizontal="left" vertical="center" shrinkToFit="1"/>
      <protection/>
    </xf>
    <xf numFmtId="0" fontId="5" fillId="0" borderId="52" xfId="100" applyNumberFormat="1" applyFont="1" applyBorder="1" applyAlignment="1">
      <alignment horizontal="right" vertical="center"/>
      <protection/>
    </xf>
    <xf numFmtId="189" fontId="1" fillId="0" borderId="81" xfId="100" applyNumberFormat="1" applyFont="1" applyFill="1" applyBorder="1" applyAlignment="1">
      <alignment horizontal="right" vertical="center" shrinkToFit="1"/>
      <protection/>
    </xf>
    <xf numFmtId="0" fontId="7" fillId="0" borderId="19" xfId="100" applyFont="1" applyBorder="1" applyAlignment="1">
      <alignment horizontal="left" shrinkToFit="1"/>
      <protection/>
    </xf>
    <xf numFmtId="0" fontId="7" fillId="0" borderId="37" xfId="100" applyFont="1" applyBorder="1" applyAlignment="1">
      <alignment horizontal="center" shrinkToFit="1"/>
      <protection/>
    </xf>
    <xf numFmtId="189" fontId="1" fillId="0" borderId="82" xfId="100" applyNumberFormat="1" applyFont="1" applyFill="1" applyBorder="1" applyAlignment="1">
      <alignment horizontal="right" vertical="center" shrinkToFit="1"/>
      <protection/>
    </xf>
    <xf numFmtId="183" fontId="7" fillId="0" borderId="19" xfId="100" applyNumberFormat="1" applyFont="1" applyBorder="1" applyAlignment="1">
      <alignment horizontal="center" vertical="center"/>
      <protection/>
    </xf>
    <xf numFmtId="0" fontId="5" fillId="0" borderId="52" xfId="100" applyNumberFormat="1" applyFont="1" applyFill="1" applyBorder="1" applyAlignment="1">
      <alignment horizontal="right" vertical="center"/>
      <protection/>
    </xf>
    <xf numFmtId="0" fontId="7" fillId="0" borderId="44" xfId="100" applyFont="1" applyBorder="1" applyAlignment="1">
      <alignment horizontal="left" shrinkToFit="1"/>
      <protection/>
    </xf>
    <xf numFmtId="0" fontId="7" fillId="0" borderId="45" xfId="100" applyFont="1" applyBorder="1" applyAlignment="1">
      <alignment horizontal="center" shrinkToFit="1"/>
      <protection/>
    </xf>
    <xf numFmtId="189" fontId="2" fillId="0" borderId="58" xfId="100" applyNumberFormat="1" applyFont="1" applyFill="1" applyBorder="1" applyAlignment="1">
      <alignment horizontal="right" vertical="center" shrinkToFit="1"/>
      <protection/>
    </xf>
    <xf numFmtId="0" fontId="30" fillId="0" borderId="0" xfId="100" applyFont="1">
      <alignment vertical="center"/>
      <protection/>
    </xf>
    <xf numFmtId="189" fontId="1" fillId="0" borderId="63" xfId="100" applyNumberFormat="1" applyFont="1" applyFill="1" applyBorder="1" applyAlignment="1">
      <alignment horizontal="right" vertical="center" shrinkToFit="1"/>
      <protection/>
    </xf>
    <xf numFmtId="188" fontId="69" fillId="0" borderId="56" xfId="100" applyNumberFormat="1" applyFont="1" applyFill="1" applyBorder="1" applyAlignment="1">
      <alignment horizontal="center" vertical="center" shrinkToFit="1"/>
      <protection/>
    </xf>
    <xf numFmtId="0" fontId="4" fillId="55" borderId="59" xfId="100" applyFont="1" applyFill="1" applyBorder="1" applyAlignment="1">
      <alignment horizontal="center" vertical="center" textRotation="255" shrinkToFit="1"/>
      <protection/>
    </xf>
    <xf numFmtId="185" fontId="5" fillId="7" borderId="19" xfId="100" applyNumberFormat="1" applyFont="1" applyFill="1" applyBorder="1" applyAlignment="1">
      <alignment horizontal="center" vertical="center" shrinkToFit="1"/>
      <protection/>
    </xf>
    <xf numFmtId="0" fontId="4" fillId="55" borderId="19" xfId="100" applyFont="1" applyFill="1" applyBorder="1" applyAlignment="1">
      <alignment horizontal="center" vertical="center" textRotation="255" shrinkToFit="1"/>
      <protection/>
    </xf>
    <xf numFmtId="185" fontId="5" fillId="55" borderId="19" xfId="100" applyNumberFormat="1" applyFont="1" applyFill="1" applyBorder="1" applyAlignment="1">
      <alignment horizontal="center" vertical="center" shrinkToFit="1"/>
      <protection/>
    </xf>
    <xf numFmtId="185" fontId="5" fillId="55" borderId="19" xfId="100" applyNumberFormat="1" applyFont="1" applyFill="1" applyBorder="1" applyAlignment="1">
      <alignment horizontal="left" vertical="center" shrinkToFit="1"/>
      <protection/>
    </xf>
    <xf numFmtId="185" fontId="8" fillId="55" borderId="42" xfId="100" applyNumberFormat="1" applyFont="1" applyFill="1" applyBorder="1" applyAlignment="1">
      <alignment horizontal="center" vertical="center" shrinkToFit="1"/>
      <protection/>
    </xf>
    <xf numFmtId="0" fontId="17" fillId="0" borderId="19" xfId="100" applyFont="1" applyFill="1" applyBorder="1" applyAlignment="1">
      <alignment horizontal="center" vertical="center"/>
      <protection/>
    </xf>
    <xf numFmtId="186" fontId="17" fillId="0" borderId="19" xfId="100" applyNumberFormat="1" applyFont="1" applyFill="1" applyBorder="1" applyAlignment="1">
      <alignment horizontal="center" vertical="center"/>
      <protection/>
    </xf>
    <xf numFmtId="186" fontId="17" fillId="0" borderId="42" xfId="100" applyNumberFormat="1" applyFont="1" applyFill="1" applyBorder="1" applyAlignment="1">
      <alignment vertical="center"/>
      <protection/>
    </xf>
    <xf numFmtId="0" fontId="18" fillId="0" borderId="0" xfId="100" applyFont="1">
      <alignment vertical="center"/>
      <protection/>
    </xf>
    <xf numFmtId="0" fontId="17" fillId="0" borderId="24" xfId="100" applyFont="1" applyFill="1" applyBorder="1" applyAlignment="1">
      <alignment horizontal="center" vertical="center"/>
      <protection/>
    </xf>
    <xf numFmtId="187" fontId="17" fillId="0" borderId="24" xfId="100" applyNumberFormat="1" applyFont="1" applyFill="1" applyBorder="1" applyAlignment="1">
      <alignment horizontal="center" vertical="center"/>
      <protection/>
    </xf>
    <xf numFmtId="187" fontId="17" fillId="0" borderId="23" xfId="100" applyNumberFormat="1" applyFont="1" applyFill="1" applyBorder="1" applyAlignment="1">
      <alignment horizontal="center" vertical="center"/>
      <protection/>
    </xf>
    <xf numFmtId="49" fontId="72" fillId="55" borderId="70" xfId="97" applyNumberFormat="1" applyFont="1" applyFill="1" applyBorder="1" applyAlignment="1">
      <alignment horizontal="left"/>
      <protection/>
    </xf>
    <xf numFmtId="49" fontId="72" fillId="55" borderId="48" xfId="97" applyNumberFormat="1" applyFont="1" applyFill="1" applyBorder="1" applyAlignment="1">
      <alignment/>
      <protection/>
    </xf>
    <xf numFmtId="0" fontId="72" fillId="55" borderId="48" xfId="97" applyFont="1" applyFill="1" applyBorder="1" applyAlignment="1">
      <alignment horizontal="left"/>
      <protection/>
    </xf>
    <xf numFmtId="0" fontId="7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center"/>
      <protection/>
    </xf>
    <xf numFmtId="0" fontId="12" fillId="55" borderId="48" xfId="97" applyFont="1" applyFill="1" applyBorder="1" applyAlignment="1">
      <alignment horizontal="left"/>
      <protection/>
    </xf>
    <xf numFmtId="0" fontId="12" fillId="55" borderId="60" xfId="97" applyFont="1" applyFill="1" applyBorder="1" applyAlignment="1">
      <alignment horizontal="left"/>
      <protection/>
    </xf>
    <xf numFmtId="0" fontId="73" fillId="0" borderId="48" xfId="100" applyFont="1" applyBorder="1" applyAlignment="1">
      <alignment horizontal="left"/>
      <protection/>
    </xf>
    <xf numFmtId="0" fontId="73" fillId="0" borderId="48" xfId="100" applyFont="1" applyBorder="1">
      <alignment vertical="center"/>
      <protection/>
    </xf>
    <xf numFmtId="0" fontId="73" fillId="0" borderId="71" xfId="100" applyFont="1" applyBorder="1">
      <alignment vertical="center"/>
      <protection/>
    </xf>
    <xf numFmtId="0" fontId="4" fillId="55" borderId="83" xfId="97" applyFont="1" applyFill="1" applyBorder="1" applyAlignment="1">
      <alignment horizontal="left" vertical="center"/>
      <protection/>
    </xf>
    <xf numFmtId="0" fontId="4" fillId="55" borderId="47" xfId="97" applyFont="1" applyFill="1" applyBorder="1" applyAlignment="1">
      <alignment vertical="center"/>
      <protection/>
    </xf>
    <xf numFmtId="0" fontId="5" fillId="55" borderId="0" xfId="97" applyFont="1" applyFill="1" applyBorder="1" applyAlignment="1">
      <alignment horizontal="left" vertical="center"/>
      <protection/>
    </xf>
    <xf numFmtId="0" fontId="5" fillId="55" borderId="0" xfId="97" applyFont="1" applyFill="1" applyBorder="1" applyAlignment="1">
      <alignment horizontal="center" vertical="center"/>
      <protection/>
    </xf>
    <xf numFmtId="0" fontId="4" fillId="55" borderId="0" xfId="97" applyFont="1" applyFill="1" applyBorder="1" applyAlignment="1">
      <alignment horizontal="center" vertical="center"/>
      <protection/>
    </xf>
    <xf numFmtId="0" fontId="73" fillId="0" borderId="0" xfId="100" applyFont="1" applyBorder="1" applyAlignment="1">
      <alignment horizontal="left"/>
      <protection/>
    </xf>
    <xf numFmtId="0" fontId="5" fillId="55" borderId="0" xfId="97" applyFont="1" applyFill="1" applyBorder="1" applyAlignment="1">
      <alignment horizontal="left"/>
      <protection/>
    </xf>
    <xf numFmtId="0" fontId="4" fillId="55" borderId="0" xfId="97" applyFont="1" applyFill="1" applyBorder="1" applyAlignment="1">
      <alignment horizontal="left" vertical="center"/>
      <protection/>
    </xf>
    <xf numFmtId="0" fontId="73" fillId="0" borderId="0" xfId="100" applyFont="1" applyBorder="1">
      <alignment vertical="center"/>
      <protection/>
    </xf>
    <xf numFmtId="0" fontId="73" fillId="0" borderId="84" xfId="100" applyFont="1" applyBorder="1">
      <alignment vertical="center"/>
      <protection/>
    </xf>
    <xf numFmtId="184" fontId="4" fillId="55" borderId="19" xfId="100" applyNumberFormat="1" applyFont="1" applyFill="1" applyBorder="1" applyAlignment="1">
      <alignment horizontal="center" vertical="center" shrinkToFit="1"/>
      <protection/>
    </xf>
    <xf numFmtId="206" fontId="1" fillId="0" borderId="53" xfId="100" applyNumberFormat="1" applyFont="1" applyFill="1" applyBorder="1" applyAlignment="1">
      <alignment horizontal="right" vertical="center" shrinkToFit="1"/>
      <protection/>
    </xf>
    <xf numFmtId="49" fontId="5" fillId="0" borderId="19" xfId="100" applyNumberFormat="1" applyFont="1" applyBorder="1" applyAlignment="1">
      <alignment horizontal="left" vertical="center"/>
      <protection/>
    </xf>
    <xf numFmtId="0" fontId="7" fillId="0" borderId="0" xfId="100" applyFont="1" applyBorder="1" applyAlignment="1">
      <alignment horizontal="left" shrinkToFit="1"/>
      <protection/>
    </xf>
    <xf numFmtId="0" fontId="7" fillId="0" borderId="0" xfId="100" applyFont="1" applyBorder="1" applyAlignment="1">
      <alignment horizontal="center" shrinkToFit="1"/>
      <protection/>
    </xf>
    <xf numFmtId="189" fontId="2" fillId="0" borderId="0" xfId="100" applyNumberFormat="1" applyFont="1" applyFill="1" applyBorder="1" applyAlignment="1">
      <alignment horizontal="right" vertical="center" shrinkToFit="1"/>
      <protection/>
    </xf>
    <xf numFmtId="49" fontId="7" fillId="0" borderId="0" xfId="100" applyNumberFormat="1" applyFont="1" applyBorder="1" applyAlignment="1">
      <alignment vertical="center"/>
      <protection/>
    </xf>
    <xf numFmtId="183" fontId="7" fillId="0" borderId="0" xfId="100" applyNumberFormat="1" applyFont="1" applyBorder="1" applyAlignment="1">
      <alignment horizontal="center" vertical="center"/>
      <protection/>
    </xf>
    <xf numFmtId="49" fontId="5" fillId="0" borderId="19" xfId="100" applyNumberFormat="1" applyFont="1" applyFill="1" applyBorder="1" applyAlignment="1">
      <alignment vertical="center"/>
      <protection/>
    </xf>
    <xf numFmtId="49" fontId="72" fillId="55" borderId="48" xfId="97" applyNumberFormat="1" applyFont="1" applyFill="1" applyBorder="1" applyAlignment="1">
      <alignment horizontal="left"/>
      <protection/>
    </xf>
    <xf numFmtId="0" fontId="4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left" vertical="center"/>
      <protection/>
    </xf>
    <xf numFmtId="0" fontId="5" fillId="55" borderId="0" xfId="97" applyFont="1" applyFill="1" applyAlignment="1">
      <alignment horizontal="center" vertical="center"/>
      <protection/>
    </xf>
    <xf numFmtId="0" fontId="4" fillId="55" borderId="0" xfId="97" applyFont="1" applyFill="1" applyAlignment="1">
      <alignment horizontal="center" vertical="center"/>
      <protection/>
    </xf>
    <xf numFmtId="0" fontId="73" fillId="0" borderId="0" xfId="100" applyFont="1" applyAlignment="1">
      <alignment horizontal="left"/>
      <protection/>
    </xf>
    <xf numFmtId="0" fontId="5" fillId="55" borderId="0" xfId="97" applyFont="1" applyFill="1" applyAlignment="1">
      <alignment horizontal="left"/>
      <protection/>
    </xf>
    <xf numFmtId="0" fontId="73" fillId="0" borderId="0" xfId="100" applyFont="1">
      <alignment vertical="center"/>
      <protection/>
    </xf>
    <xf numFmtId="49" fontId="5" fillId="55" borderId="19" xfId="100" applyNumberFormat="1" applyFont="1" applyFill="1" applyBorder="1" applyAlignment="1">
      <alignment vertical="center"/>
      <protection/>
    </xf>
    <xf numFmtId="189" fontId="1" fillId="55" borderId="53" xfId="100" applyNumberFormat="1" applyFont="1" applyFill="1" applyBorder="1" applyAlignment="1">
      <alignment horizontal="right" vertical="center" shrinkToFit="1"/>
      <protection/>
    </xf>
    <xf numFmtId="183" fontId="5" fillId="55" borderId="19" xfId="100" applyNumberFormat="1" applyFont="1" applyFill="1" applyBorder="1" applyAlignment="1">
      <alignment vertical="center"/>
      <protection/>
    </xf>
    <xf numFmtId="0" fontId="1" fillId="55" borderId="31" xfId="100" applyFont="1" applyFill="1" applyBorder="1" applyAlignment="1">
      <alignment horizontal="left" shrinkToFit="1"/>
      <protection/>
    </xf>
    <xf numFmtId="184" fontId="5" fillId="55" borderId="19" xfId="100" applyNumberFormat="1" applyFont="1" applyFill="1" applyBorder="1" applyAlignment="1">
      <alignment horizontal="center" vertical="center"/>
      <protection/>
    </xf>
    <xf numFmtId="193" fontId="1" fillId="55" borderId="53" xfId="100" applyNumberFormat="1" applyFont="1" applyFill="1" applyBorder="1" applyAlignment="1">
      <alignment horizontal="right" vertical="center" shrinkToFit="1"/>
      <protection/>
    </xf>
    <xf numFmtId="203" fontId="1" fillId="55" borderId="21" xfId="100" applyNumberFormat="1" applyFont="1" applyFill="1" applyBorder="1" applyAlignment="1">
      <alignment horizontal="center" vertical="center" shrinkToFit="1"/>
      <protection/>
    </xf>
    <xf numFmtId="188" fontId="69" fillId="55" borderId="20" xfId="100" applyNumberFormat="1" applyFont="1" applyFill="1" applyBorder="1" applyAlignment="1">
      <alignment horizontal="center" vertical="center" shrinkToFit="1"/>
      <protection/>
    </xf>
    <xf numFmtId="0" fontId="1" fillId="55" borderId="19" xfId="100" applyFont="1" applyFill="1" applyBorder="1">
      <alignment vertical="center"/>
      <protection/>
    </xf>
    <xf numFmtId="189" fontId="1" fillId="55" borderId="58" xfId="100" applyNumberFormat="1" applyFont="1" applyFill="1" applyBorder="1" applyAlignment="1">
      <alignment horizontal="right" vertical="center" shrinkToFit="1"/>
      <protection/>
    </xf>
    <xf numFmtId="0" fontId="5" fillId="55" borderId="52" xfId="100" applyNumberFormat="1" applyFont="1" applyFill="1" applyBorder="1" applyAlignment="1">
      <alignment horizontal="right" vertical="center"/>
      <protection/>
    </xf>
    <xf numFmtId="199" fontId="1" fillId="55" borderId="53" xfId="100" applyNumberFormat="1" applyFont="1" applyFill="1" applyBorder="1" applyAlignment="1">
      <alignment horizontal="right" vertical="center" shrinkToFit="1"/>
      <protection/>
    </xf>
    <xf numFmtId="49" fontId="7" fillId="55" borderId="19" xfId="100" applyNumberFormat="1" applyFont="1" applyFill="1" applyBorder="1" applyAlignment="1">
      <alignment vertical="center"/>
      <protection/>
    </xf>
    <xf numFmtId="1" fontId="5" fillId="55" borderId="19" xfId="114" applyNumberFormat="1" applyFont="1" applyFill="1" applyBorder="1" applyAlignment="1">
      <alignment horizontal="center" vertical="center" shrinkToFit="1"/>
      <protection/>
    </xf>
    <xf numFmtId="206" fontId="1" fillId="55" borderId="53" xfId="100" applyNumberFormat="1" applyFont="1" applyFill="1" applyBorder="1" applyAlignment="1">
      <alignment horizontal="right" vertical="center" shrinkToFit="1"/>
      <protection/>
    </xf>
    <xf numFmtId="0" fontId="5" fillId="55" borderId="19" xfId="100" applyNumberFormat="1" applyFont="1" applyFill="1" applyBorder="1" applyAlignment="1">
      <alignment vertical="center"/>
      <protection/>
    </xf>
    <xf numFmtId="195" fontId="1" fillId="55" borderId="53" xfId="100" applyNumberFormat="1" applyFont="1" applyFill="1" applyBorder="1" applyAlignment="1">
      <alignment horizontal="right" vertical="center" shrinkToFit="1"/>
      <protection/>
    </xf>
    <xf numFmtId="0" fontId="29" fillId="0" borderId="0" xfId="100" applyFont="1" applyBorder="1">
      <alignment vertical="center"/>
      <protection/>
    </xf>
    <xf numFmtId="0" fontId="29" fillId="0" borderId="0" xfId="100" applyFont="1">
      <alignment vertical="center"/>
      <protection/>
    </xf>
    <xf numFmtId="0" fontId="88" fillId="0" borderId="0" xfId="114" applyFont="1" applyBorder="1" applyAlignment="1">
      <alignment horizontal="left" vertical="center"/>
      <protection/>
    </xf>
    <xf numFmtId="0" fontId="88" fillId="55" borderId="0" xfId="114" applyFont="1" applyFill="1" applyBorder="1" applyAlignment="1">
      <alignment horizontal="left" vertical="center" shrinkToFit="1"/>
      <protection/>
    </xf>
    <xf numFmtId="0" fontId="88" fillId="55" borderId="0" xfId="114" applyFont="1" applyFill="1" applyBorder="1" applyAlignment="1">
      <alignment horizontal="left" vertical="center"/>
      <protection/>
    </xf>
    <xf numFmtId="0" fontId="89" fillId="55" borderId="0" xfId="114" applyFont="1" applyFill="1" applyBorder="1" applyAlignment="1">
      <alignment horizontal="center" vertical="center"/>
      <protection/>
    </xf>
    <xf numFmtId="0" fontId="29" fillId="55" borderId="0" xfId="100" applyFont="1" applyFill="1" applyBorder="1">
      <alignment vertical="center"/>
      <protection/>
    </xf>
    <xf numFmtId="0" fontId="90" fillId="55" borderId="0" xfId="114" applyFont="1" applyFill="1" applyBorder="1" applyAlignment="1">
      <alignment horizontal="center" vertical="center"/>
      <protection/>
    </xf>
    <xf numFmtId="0" fontId="89" fillId="55" borderId="0" xfId="114" applyFont="1" applyFill="1" applyBorder="1" applyAlignment="1">
      <alignment horizontal="center" vertical="center" shrinkToFit="1"/>
      <protection/>
    </xf>
    <xf numFmtId="0" fontId="89" fillId="55" borderId="0" xfId="114" applyFont="1" applyFill="1" applyBorder="1" applyAlignment="1">
      <alignment horizontal="center"/>
      <protection/>
    </xf>
    <xf numFmtId="186" fontId="17" fillId="55" borderId="19" xfId="100" applyNumberFormat="1" applyFont="1" applyFill="1" applyBorder="1" applyAlignment="1">
      <alignment horizontal="center" vertical="center"/>
      <protection/>
    </xf>
    <xf numFmtId="183" fontId="5" fillId="0" borderId="19" xfId="0" applyNumberFormat="1" applyFont="1" applyFill="1" applyBorder="1" applyAlignment="1">
      <alignment vertical="center"/>
    </xf>
    <xf numFmtId="189" fontId="1" fillId="0" borderId="58" xfId="0" applyNumberFormat="1" applyFont="1" applyFill="1" applyBorder="1" applyAlignment="1">
      <alignment horizontal="right" vertical="center" shrinkToFit="1"/>
    </xf>
    <xf numFmtId="0" fontId="4" fillId="55" borderId="45" xfId="105" applyFont="1" applyFill="1" applyBorder="1" applyAlignment="1">
      <alignment horizontal="center" vertical="center" shrinkToFit="1"/>
      <protection/>
    </xf>
    <xf numFmtId="0" fontId="4" fillId="55" borderId="52" xfId="105" applyFont="1" applyFill="1" applyBorder="1" applyAlignment="1">
      <alignment horizontal="center" vertical="center" shrinkToFit="1"/>
      <protection/>
    </xf>
    <xf numFmtId="181" fontId="4" fillId="57" borderId="54" xfId="105" applyNumberFormat="1" applyFont="1" applyFill="1" applyBorder="1" applyAlignment="1">
      <alignment horizontal="left" vertical="center" shrinkToFit="1"/>
      <protection/>
    </xf>
    <xf numFmtId="0" fontId="4" fillId="0" borderId="19" xfId="105" applyFont="1" applyFill="1" applyBorder="1" applyAlignment="1">
      <alignment horizontal="center" vertical="center" shrinkToFit="1"/>
      <protection/>
    </xf>
    <xf numFmtId="181" fontId="4" fillId="57" borderId="19" xfId="105" applyNumberFormat="1" applyFont="1" applyFill="1" applyBorder="1" applyAlignment="1">
      <alignment horizontal="left" vertical="center" shrinkToFit="1"/>
      <protection/>
    </xf>
    <xf numFmtId="0" fontId="4" fillId="55" borderId="19" xfId="105" applyFont="1" applyFill="1" applyBorder="1" applyAlignment="1">
      <alignment horizontal="center" vertical="center" shrinkToFit="1"/>
      <protection/>
    </xf>
    <xf numFmtId="181" fontId="4" fillId="57" borderId="42" xfId="105" applyNumberFormat="1" applyFont="1" applyFill="1" applyBorder="1" applyAlignment="1">
      <alignment horizontal="left" vertical="center" shrinkToFit="1"/>
      <protection/>
    </xf>
    <xf numFmtId="0" fontId="5" fillId="0" borderId="19" xfId="105" applyFont="1" applyFill="1" applyBorder="1" applyAlignment="1">
      <alignment horizontal="center" vertical="center" shrinkToFit="1"/>
      <protection/>
    </xf>
    <xf numFmtId="0" fontId="4" fillId="0" borderId="19" xfId="105" applyFont="1" applyFill="1" applyBorder="1" applyAlignment="1">
      <alignment horizontal="left" vertical="center" shrinkToFit="1"/>
      <protection/>
    </xf>
    <xf numFmtId="0" fontId="4" fillId="0" borderId="42" xfId="105" applyFont="1" applyFill="1" applyBorder="1" applyAlignment="1">
      <alignment horizontal="left" vertical="center" shrinkToFit="1"/>
      <protection/>
    </xf>
    <xf numFmtId="0" fontId="1" fillId="55" borderId="19" xfId="105" applyFont="1" applyFill="1" applyBorder="1" applyAlignment="1">
      <alignment horizontal="left" vertical="center" shrinkToFit="1"/>
      <protection/>
    </xf>
    <xf numFmtId="0" fontId="6" fillId="55" borderId="19" xfId="105" applyFont="1" applyFill="1" applyBorder="1" applyAlignment="1">
      <alignment horizontal="center" vertical="center" shrinkToFit="1"/>
      <protection/>
    </xf>
    <xf numFmtId="0" fontId="1" fillId="55" borderId="19" xfId="105" applyFont="1" applyFill="1" applyBorder="1" applyAlignment="1">
      <alignment vertical="center" shrinkToFit="1"/>
      <protection/>
    </xf>
    <xf numFmtId="0" fontId="1" fillId="55" borderId="21" xfId="105" applyFont="1" applyFill="1" applyBorder="1" applyAlignment="1">
      <alignment horizontal="left" vertical="center" shrinkToFit="1"/>
      <protection/>
    </xf>
    <xf numFmtId="0" fontId="5" fillId="55" borderId="19" xfId="105" applyFont="1" applyFill="1" applyBorder="1" applyAlignment="1">
      <alignment horizontal="center" vertical="center" shrinkToFit="1"/>
      <protection/>
    </xf>
    <xf numFmtId="184" fontId="4" fillId="55" borderId="19" xfId="105" applyNumberFormat="1" applyFont="1" applyFill="1" applyBorder="1" applyAlignment="1">
      <alignment horizontal="center" vertical="center" shrinkToFi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89" fontId="1" fillId="0" borderId="57" xfId="0" applyNumberFormat="1" applyFont="1" applyFill="1" applyBorder="1" applyAlignment="1">
      <alignment horizontal="right" vertical="center" shrinkToFit="1"/>
    </xf>
    <xf numFmtId="189" fontId="1" fillId="0" borderId="19" xfId="0" applyNumberFormat="1" applyFont="1" applyFill="1" applyBorder="1" applyAlignment="1">
      <alignment horizontal="right" vertical="center" shrinkToFit="1"/>
    </xf>
    <xf numFmtId="193" fontId="1" fillId="0" borderId="53" xfId="0" applyNumberFormat="1" applyFont="1" applyFill="1" applyBorder="1" applyAlignment="1">
      <alignment horizontal="right" vertical="center" shrinkToFit="1"/>
    </xf>
    <xf numFmtId="201" fontId="1" fillId="0" borderId="57" xfId="0" applyNumberFormat="1" applyFont="1" applyFill="1" applyBorder="1" applyAlignment="1">
      <alignment horizontal="center" vertical="center" shrinkToFit="1"/>
    </xf>
    <xf numFmtId="189" fontId="1" fillId="0" borderId="68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left" vertical="center" shrinkToFit="1"/>
    </xf>
    <xf numFmtId="0" fontId="5" fillId="55" borderId="19" xfId="105" applyFont="1" applyFill="1" applyBorder="1">
      <alignment vertical="center"/>
      <protection/>
    </xf>
    <xf numFmtId="199" fontId="1" fillId="0" borderId="58" xfId="0" applyNumberFormat="1" applyFont="1" applyFill="1" applyBorder="1" applyAlignment="1">
      <alignment horizontal="right" vertical="center" shrinkToFit="1"/>
    </xf>
    <xf numFmtId="206" fontId="1" fillId="0" borderId="53" xfId="0" applyNumberFormat="1" applyFont="1" applyFill="1" applyBorder="1" applyAlignment="1">
      <alignment horizontal="right" vertical="center" shrinkToFit="1"/>
    </xf>
    <xf numFmtId="0" fontId="25" fillId="0" borderId="0" xfId="114" applyFont="1" applyBorder="1" applyAlignment="1">
      <alignment horizontal="left" vertical="center"/>
      <protection/>
    </xf>
    <xf numFmtId="0" fontId="25" fillId="55" borderId="0" xfId="114" applyFont="1" applyFill="1" applyBorder="1" applyAlignment="1">
      <alignment horizontal="left" vertical="center" shrinkToFit="1"/>
      <protection/>
    </xf>
    <xf numFmtId="0" fontId="30" fillId="0" borderId="0" xfId="0" applyFont="1" applyAlignment="1">
      <alignment vertical="center"/>
    </xf>
    <xf numFmtId="0" fontId="1" fillId="0" borderId="19" xfId="105" applyFont="1" applyBorder="1">
      <alignment vertical="center"/>
      <protection/>
    </xf>
    <xf numFmtId="189" fontId="1" fillId="0" borderId="61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203" fontId="1" fillId="0" borderId="0" xfId="0" applyNumberFormat="1" applyFont="1" applyFill="1" applyBorder="1" applyAlignment="1">
      <alignment horizontal="center" vertical="center" shrinkToFit="1"/>
    </xf>
    <xf numFmtId="213" fontId="2" fillId="0" borderId="63" xfId="0" applyNumberFormat="1" applyFont="1" applyFill="1" applyBorder="1" applyAlignment="1">
      <alignment horizontal="right" vertical="center" shrinkToFit="1"/>
    </xf>
    <xf numFmtId="0" fontId="23" fillId="56" borderId="0" xfId="114" applyFont="1" applyFill="1" applyBorder="1" applyAlignment="1">
      <alignment horizontal="left" vertical="center" shrinkToFit="1"/>
      <protection/>
    </xf>
    <xf numFmtId="196" fontId="1" fillId="0" borderId="53" xfId="0" applyNumberFormat="1" applyFont="1" applyFill="1" applyBorder="1" applyAlignment="1">
      <alignment horizontal="right" vertical="center" shrinkToFit="1"/>
    </xf>
    <xf numFmtId="0" fontId="7" fillId="40" borderId="44" xfId="0" applyFont="1" applyFill="1" applyBorder="1" applyAlignment="1">
      <alignment horizontal="left" shrinkToFit="1"/>
    </xf>
    <xf numFmtId="189" fontId="1" fillId="0" borderId="63" xfId="0" applyNumberFormat="1" applyFont="1" applyFill="1" applyBorder="1" applyAlignment="1">
      <alignment horizontal="right" vertical="center" shrinkToFit="1"/>
    </xf>
    <xf numFmtId="0" fontId="4" fillId="55" borderId="59" xfId="105" applyFont="1" applyFill="1" applyBorder="1" applyAlignment="1">
      <alignment horizontal="center" vertical="center" textRotation="255" shrinkToFit="1"/>
      <protection/>
    </xf>
    <xf numFmtId="185" fontId="5" fillId="7" borderId="19" xfId="105" applyNumberFormat="1" applyFont="1" applyFill="1" applyBorder="1" applyAlignment="1">
      <alignment horizontal="center" vertical="center" shrinkToFit="1"/>
      <protection/>
    </xf>
    <xf numFmtId="0" fontId="4" fillId="55" borderId="19" xfId="105" applyFont="1" applyFill="1" applyBorder="1" applyAlignment="1">
      <alignment horizontal="center" vertical="center" textRotation="255" shrinkToFit="1"/>
      <protection/>
    </xf>
    <xf numFmtId="185" fontId="5" fillId="55" borderId="19" xfId="105" applyNumberFormat="1" applyFont="1" applyFill="1" applyBorder="1" applyAlignment="1">
      <alignment horizontal="center" vertical="center" shrinkToFit="1"/>
      <protection/>
    </xf>
    <xf numFmtId="185" fontId="5" fillId="55" borderId="19" xfId="105" applyNumberFormat="1" applyFont="1" applyFill="1" applyBorder="1" applyAlignment="1">
      <alignment horizontal="left" vertical="center" shrinkToFit="1"/>
      <protection/>
    </xf>
    <xf numFmtId="185" fontId="8" fillId="55" borderId="42" xfId="105" applyNumberFormat="1" applyFont="1" applyFill="1" applyBorder="1" applyAlignment="1">
      <alignment horizontal="center" vertical="center" shrinkToFit="1"/>
      <protection/>
    </xf>
    <xf numFmtId="186" fontId="17" fillId="40" borderId="42" xfId="0" applyNumberFormat="1" applyFont="1" applyFill="1" applyBorder="1" applyAlignment="1">
      <alignment vertical="center"/>
    </xf>
    <xf numFmtId="49" fontId="72" fillId="55" borderId="48" xfId="99" applyNumberFormat="1" applyFont="1" applyFill="1" applyBorder="1" applyAlignment="1">
      <alignment horizontal="left"/>
      <protection/>
    </xf>
    <xf numFmtId="49" fontId="72" fillId="55" borderId="48" xfId="99" applyNumberFormat="1" applyFont="1" applyFill="1" applyBorder="1" applyAlignment="1">
      <alignment/>
      <protection/>
    </xf>
    <xf numFmtId="0" fontId="72" fillId="55" borderId="48" xfId="99" applyFont="1" applyFill="1" applyBorder="1" applyAlignment="1">
      <alignment horizontal="left"/>
      <protection/>
    </xf>
    <xf numFmtId="0" fontId="7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center"/>
      <protection/>
    </xf>
    <xf numFmtId="0" fontId="12" fillId="55" borderId="48" xfId="99" applyFont="1" applyFill="1" applyBorder="1" applyAlignment="1">
      <alignment horizontal="left"/>
      <protection/>
    </xf>
    <xf numFmtId="0" fontId="12" fillId="55" borderId="60" xfId="99" applyFont="1" applyFill="1" applyBorder="1" applyAlignment="1">
      <alignment horizontal="left"/>
      <protection/>
    </xf>
    <xf numFmtId="0" fontId="4" fillId="55" borderId="0" xfId="99" applyFont="1" applyFill="1" applyAlignment="1">
      <alignment horizontal="left" vertical="center"/>
      <protection/>
    </xf>
    <xf numFmtId="0" fontId="4" fillId="55" borderId="47" xfId="99" applyFont="1" applyFill="1" applyBorder="1" applyAlignment="1">
      <alignment vertical="center"/>
      <protection/>
    </xf>
    <xf numFmtId="0" fontId="5" fillId="55" borderId="0" xfId="99" applyFont="1" applyFill="1" applyAlignment="1">
      <alignment horizontal="left" vertical="center"/>
      <protection/>
    </xf>
    <xf numFmtId="0" fontId="5" fillId="55" borderId="0" xfId="99" applyFont="1" applyFill="1" applyAlignment="1">
      <alignment horizontal="center" vertical="center"/>
      <protection/>
    </xf>
    <xf numFmtId="0" fontId="4" fillId="55" borderId="0" xfId="99" applyFont="1" applyFill="1" applyAlignment="1">
      <alignment horizontal="center" vertical="center"/>
      <protection/>
    </xf>
    <xf numFmtId="0" fontId="5" fillId="55" borderId="0" xfId="99" applyFont="1" applyFill="1" applyAlignment="1">
      <alignment horizontal="left"/>
      <protection/>
    </xf>
    <xf numFmtId="199" fontId="2" fillId="0" borderId="0" xfId="0" applyNumberFormat="1" applyFont="1" applyFill="1" applyBorder="1" applyAlignment="1">
      <alignment horizontal="right" vertical="center" shrinkToFit="1"/>
    </xf>
    <xf numFmtId="188" fontId="1" fillId="0" borderId="57" xfId="0" applyNumberFormat="1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horizontal="left" vertical="center"/>
    </xf>
    <xf numFmtId="49" fontId="5" fillId="59" borderId="19" xfId="0" applyNumberFormat="1" applyFont="1" applyFill="1" applyBorder="1" applyAlignment="1">
      <alignment vertical="center"/>
    </xf>
    <xf numFmtId="189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vertical="center"/>
    </xf>
    <xf numFmtId="0" fontId="1" fillId="59" borderId="19" xfId="105" applyFont="1" applyFill="1" applyBorder="1" applyAlignment="1">
      <alignment horizontal="left" vertical="center" shrinkToFit="1"/>
      <protection/>
    </xf>
    <xf numFmtId="189" fontId="1" fillId="59" borderId="58" xfId="0" applyNumberFormat="1" applyFont="1" applyFill="1" applyBorder="1" applyAlignment="1">
      <alignment horizontal="right" vertical="center" shrinkToFit="1"/>
    </xf>
    <xf numFmtId="0" fontId="8" fillId="59" borderId="19" xfId="114" applyFont="1" applyFill="1" applyBorder="1" applyAlignment="1">
      <alignment horizontal="center" vertical="center" shrinkToFit="1"/>
      <protection/>
    </xf>
    <xf numFmtId="49" fontId="69" fillId="59" borderId="19" xfId="114" applyNumberFormat="1" applyFont="1" applyFill="1" applyBorder="1" applyAlignment="1">
      <alignment horizontal="center" vertical="center"/>
      <protection/>
    </xf>
    <xf numFmtId="188" fontId="69" fillId="59" borderId="20" xfId="0" applyNumberFormat="1" applyFont="1" applyFill="1" applyBorder="1" applyAlignment="1">
      <alignment horizontal="center" vertical="center" shrinkToFit="1"/>
    </xf>
    <xf numFmtId="0" fontId="5" fillId="55" borderId="19" xfId="105" applyFont="1" applyFill="1" applyBorder="1" applyAlignment="1">
      <alignment vertical="center" shrinkToFit="1"/>
      <protection/>
    </xf>
    <xf numFmtId="199" fontId="5" fillId="55" borderId="53" xfId="0" applyNumberFormat="1" applyFont="1" applyFill="1" applyBorder="1" applyAlignment="1">
      <alignment horizontal="right" vertical="center" shrinkToFit="1"/>
    </xf>
    <xf numFmtId="0" fontId="5" fillId="55" borderId="19" xfId="0" applyFont="1" applyFill="1" applyBorder="1" applyAlignment="1">
      <alignment vertical="center"/>
    </xf>
    <xf numFmtId="0" fontId="5" fillId="55" borderId="57" xfId="0" applyFont="1" applyFill="1" applyBorder="1" applyAlignment="1">
      <alignment horizontal="left" vertical="center" shrinkToFit="1"/>
    </xf>
    <xf numFmtId="201" fontId="5" fillId="55" borderId="57" xfId="0" applyNumberFormat="1" applyFont="1" applyFill="1" applyBorder="1" applyAlignment="1">
      <alignment horizontal="center" vertical="center" shrinkToFit="1"/>
    </xf>
    <xf numFmtId="212" fontId="5" fillId="55" borderId="53" xfId="0" applyNumberFormat="1" applyFont="1" applyFill="1" applyBorder="1" applyAlignment="1">
      <alignment horizontal="right" vertical="center" shrinkToFit="1"/>
    </xf>
    <xf numFmtId="188" fontId="5" fillId="55" borderId="57" xfId="0" applyNumberFormat="1" applyFont="1" applyFill="1" applyBorder="1" applyAlignment="1">
      <alignment horizontal="center" vertical="center" shrinkToFit="1"/>
    </xf>
    <xf numFmtId="0" fontId="5" fillId="58" borderId="19" xfId="0" applyFont="1" applyFill="1" applyBorder="1" applyAlignment="1">
      <alignment horizontal="left" vertical="center" shrinkToFit="1"/>
    </xf>
    <xf numFmtId="49" fontId="11" fillId="58" borderId="19" xfId="114" applyNumberFormat="1" applyFont="1" applyFill="1" applyBorder="1" applyAlignment="1">
      <alignment vertical="center"/>
      <protection/>
    </xf>
    <xf numFmtId="193" fontId="1" fillId="58" borderId="58" xfId="0" applyNumberFormat="1" applyFont="1" applyFill="1" applyBorder="1" applyAlignment="1">
      <alignment horizontal="right" vertical="center" shrinkToFit="1"/>
    </xf>
    <xf numFmtId="0" fontId="11" fillId="59" borderId="53" xfId="0" applyFont="1" applyFill="1" applyBorder="1" applyAlignment="1">
      <alignment horizontal="center" vertical="center" shrinkToFit="1"/>
    </xf>
    <xf numFmtId="0" fontId="5" fillId="59" borderId="19" xfId="0" applyFont="1" applyFill="1" applyBorder="1" applyAlignment="1">
      <alignment vertical="center" shrinkToFit="1"/>
    </xf>
    <xf numFmtId="0" fontId="5" fillId="59" borderId="19" xfId="0" applyFont="1" applyFill="1" applyBorder="1" applyAlignment="1">
      <alignment shrinkToFit="1"/>
    </xf>
    <xf numFmtId="183" fontId="5" fillId="59" borderId="19" xfId="0" applyNumberFormat="1" applyFont="1" applyFill="1" applyBorder="1" applyAlignment="1">
      <alignment vertical="center"/>
    </xf>
    <xf numFmtId="0" fontId="7" fillId="59" borderId="37" xfId="0" applyFont="1" applyFill="1" applyBorder="1" applyAlignment="1">
      <alignment horizontal="center" shrinkToFit="1"/>
    </xf>
    <xf numFmtId="189" fontId="2" fillId="59" borderId="63" xfId="0" applyNumberFormat="1" applyFont="1" applyFill="1" applyBorder="1" applyAlignment="1">
      <alignment horizontal="right" vertical="center" shrinkToFit="1"/>
    </xf>
    <xf numFmtId="183" fontId="7" fillId="59" borderId="19" xfId="0" applyNumberFormat="1" applyFont="1" applyFill="1" applyBorder="1" applyAlignment="1">
      <alignment horizontal="center" vertical="center"/>
    </xf>
    <xf numFmtId="0" fontId="7" fillId="59" borderId="45" xfId="0" applyFont="1" applyFill="1" applyBorder="1" applyAlignment="1">
      <alignment horizontal="center" shrinkToFit="1"/>
    </xf>
    <xf numFmtId="0" fontId="5" fillId="59" borderId="19" xfId="114" applyFont="1" applyFill="1" applyBorder="1" applyAlignment="1">
      <alignment horizontal="left" vertical="center" shrinkToFit="1"/>
      <protection/>
    </xf>
    <xf numFmtId="0" fontId="5" fillId="59" borderId="19" xfId="114" applyFont="1" applyFill="1" applyBorder="1" applyAlignment="1">
      <alignment horizontal="center" vertical="top" shrinkToFit="1"/>
      <protection/>
    </xf>
    <xf numFmtId="0" fontId="5" fillId="59" borderId="19" xfId="114" applyFont="1" applyFill="1" applyBorder="1" applyAlignment="1">
      <alignment horizontal="center" vertical="center" shrinkToFit="1"/>
      <protection/>
    </xf>
    <xf numFmtId="199" fontId="2" fillId="59" borderId="63" xfId="0" applyNumberFormat="1" applyFont="1" applyFill="1" applyBorder="1" applyAlignment="1">
      <alignment horizontal="right" vertical="center" shrinkToFit="1"/>
    </xf>
    <xf numFmtId="0" fontId="5" fillId="59" borderId="19" xfId="92" applyFont="1" applyFill="1" applyBorder="1" applyAlignment="1">
      <alignment horizontal="center" vertical="top" shrinkToFit="1"/>
      <protection/>
    </xf>
    <xf numFmtId="0" fontId="5" fillId="59" borderId="19" xfId="92" applyFont="1" applyFill="1" applyBorder="1" applyAlignment="1">
      <alignment horizontal="center" vertical="center" shrinkToFit="1"/>
      <protection/>
    </xf>
    <xf numFmtId="0" fontId="5" fillId="59" borderId="19" xfId="114" applyFont="1" applyFill="1" applyBorder="1" applyAlignment="1">
      <alignment vertical="center" shrinkToFit="1"/>
      <protection/>
    </xf>
    <xf numFmtId="189" fontId="1" fillId="59" borderId="63" xfId="0" applyNumberFormat="1" applyFont="1" applyFill="1" applyBorder="1" applyAlignment="1">
      <alignment horizontal="right" vertical="center" shrinkToFit="1"/>
    </xf>
    <xf numFmtId="188" fontId="69" fillId="59" borderId="56" xfId="0" applyNumberFormat="1" applyFont="1" applyFill="1" applyBorder="1" applyAlignment="1">
      <alignment horizontal="center" vertical="center" shrinkToFit="1"/>
    </xf>
    <xf numFmtId="206" fontId="1" fillId="59" borderId="53" xfId="0" applyNumberFormat="1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/>
    </xf>
    <xf numFmtId="0" fontId="4" fillId="0" borderId="0" xfId="114" applyFont="1" applyFill="1" applyBorder="1" applyAlignment="1">
      <alignment vertical="center" textRotation="255" shrinkToFit="1"/>
      <protection/>
    </xf>
    <xf numFmtId="0" fontId="5" fillId="0" borderId="0" xfId="114" applyFont="1" applyBorder="1" applyAlignment="1">
      <alignment vertical="center" shrinkToFit="1"/>
      <protection/>
    </xf>
    <xf numFmtId="183" fontId="7" fillId="59" borderId="19" xfId="0" applyNumberFormat="1" applyFont="1" applyFill="1" applyBorder="1" applyAlignment="1">
      <alignment vertical="center"/>
    </xf>
    <xf numFmtId="49" fontId="7" fillId="59" borderId="19" xfId="114" applyNumberFormat="1" applyFont="1" applyFill="1" applyBorder="1" applyAlignment="1">
      <alignment vertical="center"/>
      <protection/>
    </xf>
    <xf numFmtId="210" fontId="83" fillId="59" borderId="19" xfId="114" applyNumberFormat="1" applyFont="1" applyFill="1" applyBorder="1" applyAlignment="1">
      <alignment horizontal="center" vertical="center" shrinkToFit="1"/>
      <protection/>
    </xf>
    <xf numFmtId="49" fontId="5" fillId="59" borderId="21" xfId="0" applyNumberFormat="1" applyFont="1" applyFill="1" applyBorder="1" applyAlignment="1">
      <alignment vertical="center"/>
    </xf>
    <xf numFmtId="0" fontId="5" fillId="59" borderId="21" xfId="114" applyFont="1" applyFill="1" applyBorder="1" applyAlignment="1">
      <alignment horizontal="center" vertical="center"/>
      <protection/>
    </xf>
    <xf numFmtId="189" fontId="1" fillId="59" borderId="57" xfId="0" applyNumberFormat="1" applyFont="1" applyFill="1" applyBorder="1" applyAlignment="1">
      <alignment horizontal="right" vertical="center" shrinkToFit="1"/>
    </xf>
    <xf numFmtId="0" fontId="0" fillId="59" borderId="19" xfId="0" applyFill="1" applyBorder="1" applyAlignment="1">
      <alignment vertical="center"/>
    </xf>
    <xf numFmtId="193" fontId="1" fillId="59" borderId="53" xfId="0" applyNumberFormat="1" applyFont="1" applyFill="1" applyBorder="1" applyAlignment="1">
      <alignment horizontal="right" vertical="center" shrinkToFit="1"/>
    </xf>
    <xf numFmtId="49" fontId="7" fillId="59" borderId="19" xfId="0" applyNumberFormat="1" applyFont="1" applyFill="1" applyBorder="1" applyAlignment="1">
      <alignment horizontal="right" vertical="center"/>
    </xf>
    <xf numFmtId="49" fontId="5" fillId="59" borderId="31" xfId="114" applyNumberFormat="1" applyFont="1" applyFill="1" applyBorder="1" applyAlignment="1">
      <alignment vertical="center"/>
      <protection/>
    </xf>
    <xf numFmtId="0" fontId="8" fillId="59" borderId="31" xfId="114" applyFont="1" applyFill="1" applyBorder="1" applyAlignment="1">
      <alignment horizontal="center" vertical="center" shrinkToFit="1"/>
      <protection/>
    </xf>
    <xf numFmtId="189" fontId="1" fillId="59" borderId="68" xfId="0" applyNumberFormat="1" applyFont="1" applyFill="1" applyBorder="1" applyAlignment="1">
      <alignment horizontal="right" vertical="center" shrinkToFit="1"/>
    </xf>
    <xf numFmtId="49" fontId="5" fillId="59" borderId="19" xfId="114" applyNumberFormat="1" applyFont="1" applyFill="1" applyBorder="1" applyAlignment="1">
      <alignment vertical="center"/>
      <protection/>
    </xf>
    <xf numFmtId="0" fontId="1" fillId="59" borderId="19" xfId="105" applyFont="1" applyFill="1" applyBorder="1">
      <alignment vertical="center"/>
      <protection/>
    </xf>
    <xf numFmtId="0" fontId="5" fillId="59" borderId="19" xfId="105" applyFont="1" applyFill="1" applyBorder="1" applyAlignment="1">
      <alignment horizontal="center" vertical="center" shrinkToFit="1"/>
      <protection/>
    </xf>
    <xf numFmtId="49" fontId="5" fillId="59" borderId="21" xfId="114" applyNumberFormat="1" applyFont="1" applyFill="1" applyBorder="1" applyAlignment="1">
      <alignment vertical="center"/>
      <protection/>
    </xf>
    <xf numFmtId="183" fontId="5" fillId="59" borderId="21" xfId="0" applyNumberFormat="1" applyFont="1" applyFill="1" applyBorder="1" applyAlignment="1">
      <alignment vertical="center"/>
    </xf>
    <xf numFmtId="49" fontId="5" fillId="59" borderId="19" xfId="114" applyNumberFormat="1" applyFont="1" applyFill="1" applyBorder="1" applyAlignment="1">
      <alignment horizontal="right" vertical="center"/>
      <protection/>
    </xf>
    <xf numFmtId="49" fontId="70" fillId="59" borderId="43" xfId="114" applyNumberFormat="1" applyFont="1" applyFill="1" applyBorder="1" applyAlignment="1">
      <alignment vertical="center"/>
      <protection/>
    </xf>
    <xf numFmtId="183" fontId="5" fillId="59" borderId="46" xfId="0" applyNumberFormat="1" applyFont="1" applyFill="1" applyBorder="1" applyAlignment="1">
      <alignment vertical="center"/>
    </xf>
    <xf numFmtId="189" fontId="1" fillId="59" borderId="61" xfId="0" applyNumberFormat="1" applyFont="1" applyFill="1" applyBorder="1" applyAlignment="1">
      <alignment horizontal="right" vertical="center" shrinkToFit="1"/>
    </xf>
    <xf numFmtId="49" fontId="5" fillId="59" borderId="22" xfId="114" applyNumberFormat="1" applyFont="1" applyFill="1" applyBorder="1" applyAlignment="1">
      <alignment vertical="center"/>
      <protection/>
    </xf>
    <xf numFmtId="183" fontId="5" fillId="59" borderId="24" xfId="0" applyNumberFormat="1" applyFont="1" applyFill="1" applyBorder="1" applyAlignment="1">
      <alignment vertical="center"/>
    </xf>
    <xf numFmtId="49" fontId="5" fillId="59" borderId="23" xfId="114" applyNumberFormat="1" applyFont="1" applyFill="1" applyBorder="1" applyAlignment="1">
      <alignment horizontal="right" vertical="center"/>
      <protection/>
    </xf>
    <xf numFmtId="0" fontId="10" fillId="59" borderId="19" xfId="92" applyFont="1" applyFill="1" applyBorder="1" applyAlignment="1">
      <alignment horizontal="center" vertical="center"/>
      <protection/>
    </xf>
    <xf numFmtId="49" fontId="69" fillId="59" borderId="50" xfId="114" applyNumberFormat="1" applyFont="1" applyFill="1" applyBorder="1" applyAlignment="1">
      <alignment horizontal="center" vertical="center"/>
      <protection/>
    </xf>
    <xf numFmtId="188" fontId="69" fillId="59" borderId="51" xfId="0" applyNumberFormat="1" applyFont="1" applyFill="1" applyBorder="1" applyAlignment="1">
      <alignment horizontal="center" vertical="center" shrinkToFit="1"/>
    </xf>
    <xf numFmtId="0" fontId="4" fillId="55" borderId="45" xfId="97" applyFont="1" applyFill="1" applyBorder="1" applyAlignment="1">
      <alignment horizontal="center" vertical="center" shrinkToFit="1"/>
      <protection/>
    </xf>
    <xf numFmtId="214" fontId="4" fillId="57" borderId="54" xfId="97" applyNumberFormat="1" applyFont="1" applyFill="1" applyBorder="1" applyAlignment="1">
      <alignment horizontal="left" vertical="center" shrinkToFit="1"/>
      <protection/>
    </xf>
    <xf numFmtId="0" fontId="4" fillId="0" borderId="19" xfId="97" applyFont="1" applyFill="1" applyBorder="1" applyAlignment="1">
      <alignment horizontal="center" vertical="center" shrinkToFit="1"/>
      <protection/>
    </xf>
    <xf numFmtId="214" fontId="4" fillId="57" borderId="85" xfId="97" applyNumberFormat="1" applyFont="1" applyFill="1" applyBorder="1" applyAlignment="1">
      <alignment horizontal="left" vertical="center" shrinkToFit="1"/>
      <protection/>
    </xf>
    <xf numFmtId="0" fontId="5" fillId="0" borderId="19" xfId="97" applyFont="1" applyFill="1" applyBorder="1" applyAlignment="1">
      <alignment horizontal="center" vertical="center" shrinkToFit="1"/>
      <protection/>
    </xf>
    <xf numFmtId="0" fontId="4" fillId="0" borderId="19" xfId="97" applyFont="1" applyFill="1" applyBorder="1" applyAlignment="1">
      <alignment horizontal="left" vertical="center" shrinkToFit="1"/>
      <protection/>
    </xf>
    <xf numFmtId="0" fontId="4" fillId="0" borderId="42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left" vertical="center" shrinkToFit="1"/>
      <protection/>
    </xf>
    <xf numFmtId="0" fontId="1" fillId="55" borderId="19" xfId="97" applyFont="1" applyFill="1" applyBorder="1" applyAlignment="1">
      <alignment horizontal="center" vertical="center" shrinkToFit="1"/>
      <protection/>
    </xf>
    <xf numFmtId="215" fontId="1" fillId="0" borderId="53" xfId="0" applyNumberFormat="1" applyFont="1" applyFill="1" applyBorder="1" applyAlignment="1">
      <alignment horizontal="right" vertical="center" shrinkToFit="1"/>
    </xf>
    <xf numFmtId="0" fontId="6" fillId="55" borderId="19" xfId="97" applyFont="1" applyFill="1" applyBorder="1" applyAlignment="1">
      <alignment horizontal="center" vertical="center" shrinkToFit="1"/>
      <protection/>
    </xf>
    <xf numFmtId="215" fontId="1" fillId="0" borderId="82" xfId="0" applyNumberFormat="1" applyFont="1" applyFill="1" applyBorder="1" applyAlignment="1">
      <alignment horizontal="right" vertical="center" shrinkToFit="1"/>
    </xf>
    <xf numFmtId="0" fontId="1" fillId="55" borderId="19" xfId="97" applyFont="1" applyFill="1" applyBorder="1" applyAlignment="1">
      <alignment vertical="center" shrinkToFit="1"/>
      <protection/>
    </xf>
    <xf numFmtId="215" fontId="1" fillId="0" borderId="58" xfId="0" applyNumberFormat="1" applyFont="1" applyFill="1" applyBorder="1" applyAlignment="1">
      <alignment horizontal="right" vertical="center" shrinkToFit="1"/>
    </xf>
    <xf numFmtId="0" fontId="1" fillId="55" borderId="21" xfId="97" applyFont="1" applyFill="1" applyBorder="1" applyAlignment="1">
      <alignment horizontal="left" vertical="center" shrinkToFit="1"/>
      <protection/>
    </xf>
    <xf numFmtId="0" fontId="5" fillId="55" borderId="19" xfId="97" applyFont="1" applyFill="1" applyBorder="1" applyAlignment="1">
      <alignment horizontal="center" vertical="center" shrinkToFit="1"/>
      <protection/>
    </xf>
    <xf numFmtId="0" fontId="5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216" fontId="1" fillId="0" borderId="53" xfId="0" applyNumberFormat="1" applyFont="1" applyFill="1" applyBorder="1" applyAlignment="1">
      <alignment horizontal="right" vertical="center" shrinkToFit="1"/>
    </xf>
    <xf numFmtId="217" fontId="1" fillId="0" borderId="53" xfId="0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5" fillId="7" borderId="19" xfId="97" applyFont="1" applyFill="1" applyBorder="1">
      <alignment vertical="center"/>
      <protection/>
    </xf>
    <xf numFmtId="201" fontId="9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horizontal="center" vertical="center" shrinkToFit="1"/>
    </xf>
    <xf numFmtId="201" fontId="13" fillId="0" borderId="20" xfId="0" applyNumberFormat="1" applyFont="1" applyFill="1" applyBorder="1" applyAlignment="1">
      <alignment vertical="center" shrinkToFit="1"/>
    </xf>
    <xf numFmtId="0" fontId="5" fillId="0" borderId="54" xfId="0" applyFont="1" applyBorder="1" applyAlignment="1">
      <alignment vertical="center"/>
    </xf>
    <xf numFmtId="218" fontId="1" fillId="0" borderId="53" xfId="0" applyNumberFormat="1" applyFont="1" applyFill="1" applyBorder="1" applyAlignment="1">
      <alignment horizontal="right" vertical="center" shrinkToFit="1"/>
    </xf>
    <xf numFmtId="0" fontId="5" fillId="0" borderId="19" xfId="0" applyFont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215" fontId="1" fillId="59" borderId="53" xfId="0" applyNumberFormat="1" applyFont="1" applyFill="1" applyBorder="1" applyAlignment="1">
      <alignment horizontal="right" vertical="center" shrinkToFit="1"/>
    </xf>
    <xf numFmtId="49" fontId="7" fillId="0" borderId="19" xfId="114" applyNumberFormat="1" applyFont="1" applyFill="1" applyBorder="1" applyAlignment="1">
      <alignment vertical="center"/>
      <protection/>
    </xf>
    <xf numFmtId="219" fontId="1" fillId="0" borderId="53" xfId="0" applyNumberFormat="1" applyFont="1" applyFill="1" applyBorder="1" applyAlignment="1">
      <alignment horizontal="right" vertical="center" shrinkToFit="1"/>
    </xf>
    <xf numFmtId="0" fontId="69" fillId="0" borderId="55" xfId="0" applyFont="1" applyFill="1" applyBorder="1" applyAlignment="1">
      <alignment horizontal="center" vertical="center" shrinkToFit="1"/>
    </xf>
    <xf numFmtId="220" fontId="1" fillId="0" borderId="53" xfId="0" applyNumberFormat="1" applyFont="1" applyFill="1" applyBorder="1" applyAlignment="1">
      <alignment horizontal="right" vertical="center" shrinkToFit="1"/>
    </xf>
    <xf numFmtId="0" fontId="1" fillId="0" borderId="19" xfId="97" applyFont="1" applyBorder="1" applyAlignment="1">
      <alignment horizontal="center" vertical="center"/>
      <protection/>
    </xf>
    <xf numFmtId="0" fontId="1" fillId="0" borderId="19" xfId="97" applyFont="1" applyBorder="1">
      <alignment vertical="center"/>
      <protection/>
    </xf>
    <xf numFmtId="215" fontId="1" fillId="0" borderId="86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15" fontId="1" fillId="0" borderId="57" xfId="0" applyNumberFormat="1" applyFont="1" applyFill="1" applyBorder="1" applyAlignment="1">
      <alignment horizontal="right" vertical="center" shrinkToFit="1"/>
    </xf>
    <xf numFmtId="0" fontId="5" fillId="0" borderId="46" xfId="0" applyFont="1" applyBorder="1" applyAlignment="1">
      <alignment horizontal="center" vertical="center"/>
    </xf>
    <xf numFmtId="215" fontId="1" fillId="0" borderId="61" xfId="0" applyNumberFormat="1" applyFont="1" applyFill="1" applyBorder="1" applyAlignment="1">
      <alignment horizontal="right" vertical="center" shrinkToFit="1"/>
    </xf>
    <xf numFmtId="49" fontId="70" fillId="59" borderId="19" xfId="114" applyNumberFormat="1" applyFont="1" applyFill="1" applyBorder="1" applyAlignment="1">
      <alignment vertical="center"/>
      <protection/>
    </xf>
    <xf numFmtId="215" fontId="1" fillId="0" borderId="19" xfId="0" applyNumberFormat="1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center" vertical="center"/>
    </xf>
    <xf numFmtId="49" fontId="13" fillId="0" borderId="31" xfId="114" applyNumberFormat="1" applyFont="1" applyBorder="1" applyAlignment="1">
      <alignment horizontal="center" vertical="center"/>
      <protection/>
    </xf>
    <xf numFmtId="201" fontId="13" fillId="0" borderId="49" xfId="0" applyNumberFormat="1" applyFont="1" applyFill="1" applyBorder="1" applyAlignment="1">
      <alignment horizontal="center" vertical="center" shrinkToFit="1"/>
    </xf>
    <xf numFmtId="188" fontId="13" fillId="0" borderId="49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0" fontId="5" fillId="0" borderId="52" xfId="0" applyNumberFormat="1" applyFont="1" applyFill="1" applyBorder="1" applyAlignment="1">
      <alignment horizontal="center" vertical="center"/>
    </xf>
    <xf numFmtId="221" fontId="1" fillId="0" borderId="81" xfId="0" applyNumberFormat="1" applyFont="1" applyFill="1" applyBorder="1" applyAlignment="1">
      <alignment horizontal="right" vertical="center" shrinkToFit="1"/>
    </xf>
    <xf numFmtId="0" fontId="1" fillId="0" borderId="53" xfId="0" applyFont="1" applyFill="1" applyBorder="1" applyAlignment="1">
      <alignment horizontal="right" vertical="center" shrinkToFit="1"/>
    </xf>
    <xf numFmtId="216" fontId="7" fillId="0" borderId="19" xfId="0" applyNumberFormat="1" applyFont="1" applyBorder="1" applyAlignment="1">
      <alignment horizontal="right" vertical="center"/>
    </xf>
    <xf numFmtId="0" fontId="5" fillId="56" borderId="19" xfId="114" applyFont="1" applyFill="1" applyBorder="1" applyAlignment="1">
      <alignment horizontal="center" vertical="top" shrinkToFit="1"/>
      <protection/>
    </xf>
    <xf numFmtId="0" fontId="1" fillId="0" borderId="19" xfId="97" applyFont="1" applyFill="1" applyBorder="1" applyAlignment="1">
      <alignment horizontal="center" vertical="center"/>
      <protection/>
    </xf>
    <xf numFmtId="0" fontId="5" fillId="0" borderId="19" xfId="92" applyFont="1" applyFill="1" applyBorder="1" applyAlignment="1">
      <alignment vertical="center" shrinkToFit="1"/>
      <protection/>
    </xf>
    <xf numFmtId="0" fontId="1" fillId="0" borderId="58" xfId="0" applyFont="1" applyFill="1" applyBorder="1" applyAlignment="1">
      <alignment horizontal="right" vertical="center" shrinkToFit="1"/>
    </xf>
    <xf numFmtId="49" fontId="13" fillId="0" borderId="19" xfId="114" applyNumberFormat="1" applyFont="1" applyFill="1" applyBorder="1" applyAlignment="1">
      <alignment horizontal="center" vertical="center"/>
      <protection/>
    </xf>
    <xf numFmtId="0" fontId="4" fillId="55" borderId="59" xfId="97" applyFont="1" applyFill="1" applyBorder="1" applyAlignment="1">
      <alignment horizontal="center" vertical="center" textRotation="255" shrinkToFit="1"/>
      <protection/>
    </xf>
    <xf numFmtId="222" fontId="5" fillId="7" borderId="19" xfId="97" applyNumberFormat="1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horizontal="center" vertical="center" textRotation="255" shrinkToFit="1"/>
      <protection/>
    </xf>
    <xf numFmtId="0" fontId="5" fillId="17" borderId="19" xfId="97" applyFont="1" applyFill="1" applyBorder="1" applyAlignment="1">
      <alignment horizontal="center" vertical="center" shrinkToFit="1"/>
      <protection/>
    </xf>
    <xf numFmtId="0" fontId="4" fillId="55" borderId="19" xfId="97" applyFont="1" applyFill="1" applyBorder="1" applyAlignment="1">
      <alignment vertical="center" textRotation="255" shrinkToFit="1"/>
      <protection/>
    </xf>
    <xf numFmtId="0" fontId="5" fillId="55" borderId="19" xfId="97" applyFont="1" applyFill="1" applyBorder="1" applyAlignment="1">
      <alignment horizontal="left" vertical="center" shrinkToFit="1"/>
      <protection/>
    </xf>
    <xf numFmtId="0" fontId="8" fillId="55" borderId="42" xfId="97" applyFont="1" applyFill="1" applyBorder="1" applyAlignment="1">
      <alignment horizontal="center" vertical="center" shrinkToFit="1"/>
      <protection/>
    </xf>
    <xf numFmtId="223" fontId="5" fillId="0" borderId="19" xfId="97" applyNumberFormat="1" applyFont="1" applyFill="1" applyBorder="1" applyAlignment="1">
      <alignment horizontal="center" vertical="center" shrinkToFit="1"/>
      <protection/>
    </xf>
    <xf numFmtId="223" fontId="5" fillId="0" borderId="42" xfId="97" applyNumberFormat="1" applyFont="1" applyFill="1" applyBorder="1" applyAlignment="1">
      <alignment horizontal="center" vertical="center" shrinkToFit="1"/>
      <protection/>
    </xf>
    <xf numFmtId="222" fontId="5" fillId="0" borderId="19" xfId="97" applyNumberFormat="1" applyFont="1" applyFill="1" applyBorder="1" applyAlignment="1">
      <alignment horizontal="center" vertical="center" shrinkToFit="1"/>
      <protection/>
    </xf>
    <xf numFmtId="222" fontId="5" fillId="0" borderId="42" xfId="97" applyNumberFormat="1" applyFont="1" applyFill="1" applyBorder="1" applyAlignment="1">
      <alignment horizontal="center" vertical="center" shrinkToFit="1"/>
      <protection/>
    </xf>
    <xf numFmtId="224" fontId="17" fillId="0" borderId="24" xfId="0" applyNumberFormat="1" applyFont="1" applyFill="1" applyBorder="1" applyAlignment="1">
      <alignment horizontal="center" vertical="center"/>
    </xf>
    <xf numFmtId="224" fontId="17" fillId="0" borderId="23" xfId="0" applyNumberFormat="1" applyFont="1" applyFill="1" applyBorder="1" applyAlignment="1">
      <alignment horizontal="center" vertical="center"/>
    </xf>
    <xf numFmtId="0" fontId="12" fillId="55" borderId="48" xfId="97" applyFont="1" applyFill="1" applyBorder="1" applyAlignment="1">
      <alignment/>
      <protection/>
    </xf>
    <xf numFmtId="0" fontId="1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 horizontal="left"/>
      <protection/>
    </xf>
    <xf numFmtId="49" fontId="72" fillId="55" borderId="0" xfId="97" applyNumberFormat="1" applyFont="1" applyFill="1" applyBorder="1" applyAlignment="1">
      <alignment/>
      <protection/>
    </xf>
    <xf numFmtId="0" fontId="72" fillId="55" borderId="0" xfId="97" applyFont="1" applyFill="1" applyBorder="1" applyAlignment="1">
      <alignment horizontal="left"/>
      <protection/>
    </xf>
    <xf numFmtId="0" fontId="72" fillId="55" borderId="0" xfId="97" applyFont="1" applyFill="1" applyBorder="1" applyAlignment="1">
      <alignment horizontal="center"/>
      <protection/>
    </xf>
    <xf numFmtId="0" fontId="12" fillId="55" borderId="0" xfId="97" applyFont="1" applyFill="1" applyBorder="1" applyAlignment="1">
      <alignment horizontal="left" vertical="center"/>
      <protection/>
    </xf>
    <xf numFmtId="0" fontId="12" fillId="55" borderId="0" xfId="97" applyFont="1" applyFill="1" applyBorder="1" applyAlignment="1">
      <alignment horizontal="center" vertical="center"/>
      <protection/>
    </xf>
    <xf numFmtId="0" fontId="5" fillId="55" borderId="0" xfId="97" applyFont="1" applyFill="1" applyAlignment="1">
      <alignment vertical="center"/>
      <protection/>
    </xf>
    <xf numFmtId="0" fontId="4" fillId="55" borderId="0" xfId="97" applyFont="1" applyFill="1" applyBorder="1" applyAlignment="1">
      <alignment vertical="center"/>
      <protection/>
    </xf>
    <xf numFmtId="0" fontId="5" fillId="59" borderId="19" xfId="114" applyFont="1" applyFill="1" applyBorder="1" applyAlignment="1">
      <alignment horizontal="center" vertical="center"/>
      <protection/>
    </xf>
    <xf numFmtId="0" fontId="5" fillId="55" borderId="19" xfId="97" applyFont="1" applyFill="1" applyBorder="1">
      <alignment vertical="center"/>
      <protection/>
    </xf>
    <xf numFmtId="0" fontId="4" fillId="59" borderId="19" xfId="114" applyFont="1" applyFill="1" applyBorder="1" applyAlignment="1">
      <alignment horizontal="center" vertical="center"/>
      <protection/>
    </xf>
    <xf numFmtId="217" fontId="1" fillId="59" borderId="53" xfId="0" applyNumberFormat="1" applyFont="1" applyFill="1" applyBorder="1" applyAlignment="1">
      <alignment horizontal="right" vertical="center" shrinkToFit="1"/>
    </xf>
    <xf numFmtId="49" fontId="7" fillId="59" borderId="31" xfId="114" applyNumberFormat="1" applyFont="1" applyFill="1" applyBorder="1" applyAlignment="1">
      <alignment vertical="center"/>
      <protection/>
    </xf>
    <xf numFmtId="49" fontId="5" fillId="0" borderId="52" xfId="0" applyNumberFormat="1" applyFont="1" applyFill="1" applyBorder="1" applyAlignment="1">
      <alignment vertical="center"/>
    </xf>
    <xf numFmtId="215" fontId="7" fillId="0" borderId="19" xfId="0" applyNumberFormat="1" applyFont="1" applyBorder="1" applyAlignment="1">
      <alignment horizontal="right" vertical="center"/>
    </xf>
    <xf numFmtId="0" fontId="5" fillId="0" borderId="19" xfId="114" applyFont="1" applyFill="1" applyBorder="1" applyAlignment="1">
      <alignment horizontal="center" vertical="top" shrinkToFit="1"/>
      <protection/>
    </xf>
    <xf numFmtId="0" fontId="1" fillId="0" borderId="19" xfId="97" applyFont="1" applyFill="1" applyBorder="1">
      <alignment vertical="center"/>
      <protection/>
    </xf>
    <xf numFmtId="0" fontId="0" fillId="0" borderId="0" xfId="0" applyAlignment="1">
      <alignment vertical="center"/>
    </xf>
    <xf numFmtId="0" fontId="25" fillId="59" borderId="87" xfId="114" applyFont="1" applyFill="1" applyBorder="1" applyAlignment="1">
      <alignment horizontal="left" vertical="center"/>
      <protection/>
    </xf>
    <xf numFmtId="0" fontId="25" fillId="59" borderId="88" xfId="114" applyFont="1" applyFill="1" applyBorder="1" applyAlignment="1">
      <alignment horizontal="left" vertical="center" shrinkToFit="1"/>
      <protection/>
    </xf>
    <xf numFmtId="0" fontId="25" fillId="59" borderId="0" xfId="114" applyFont="1" applyFill="1" applyBorder="1" applyAlignment="1">
      <alignment horizontal="left" vertical="center" shrinkToFit="1"/>
      <protection/>
    </xf>
    <xf numFmtId="0" fontId="23" fillId="59" borderId="50" xfId="114" applyFont="1" applyFill="1" applyBorder="1" applyAlignment="1">
      <alignment horizontal="left" vertical="center"/>
      <protection/>
    </xf>
    <xf numFmtId="0" fontId="23" fillId="59" borderId="50" xfId="114" applyFont="1" applyFill="1" applyBorder="1" applyAlignment="1">
      <alignment horizontal="left" vertical="center" shrinkToFit="1"/>
      <protection/>
    </xf>
    <xf numFmtId="0" fontId="23" fillId="59" borderId="31" xfId="114" applyFont="1" applyFill="1" applyBorder="1" applyAlignment="1">
      <alignment horizontal="left" vertical="center"/>
      <protection/>
    </xf>
    <xf numFmtId="0" fontId="25" fillId="59" borderId="21" xfId="114" applyFont="1" applyFill="1" applyBorder="1" applyAlignment="1">
      <alignment horizontal="left" vertical="center" shrinkToFit="1"/>
      <protection/>
    </xf>
    <xf numFmtId="0" fontId="25" fillId="59" borderId="21" xfId="114" applyFont="1" applyFill="1" applyBorder="1" applyAlignment="1">
      <alignment horizontal="left" vertical="center"/>
      <protection/>
    </xf>
    <xf numFmtId="0" fontId="23" fillId="59" borderId="31" xfId="114" applyFont="1" applyFill="1" applyBorder="1" applyAlignment="1">
      <alignment horizontal="left" vertical="center" shrinkToFit="1"/>
      <protection/>
    </xf>
    <xf numFmtId="0" fontId="5" fillId="59" borderId="31" xfId="114" applyFill="1" applyBorder="1">
      <alignment/>
      <protection/>
    </xf>
    <xf numFmtId="0" fontId="25" fillId="59" borderId="50" xfId="114" applyFont="1" applyFill="1" applyBorder="1" applyAlignment="1">
      <alignment horizontal="left" vertical="center"/>
      <protection/>
    </xf>
    <xf numFmtId="0" fontId="23" fillId="59" borderId="0" xfId="114" applyFont="1" applyFill="1" applyBorder="1" applyAlignment="1">
      <alignment horizontal="left" vertical="center" shrinkToFit="1"/>
      <protection/>
    </xf>
    <xf numFmtId="0" fontId="25" fillId="59" borderId="89" xfId="114" applyFont="1" applyFill="1" applyBorder="1" applyAlignment="1">
      <alignment horizontal="left" vertical="center"/>
      <protection/>
    </xf>
    <xf numFmtId="0" fontId="23" fillId="59" borderId="0" xfId="114" applyFont="1" applyFill="1" applyBorder="1" applyAlignment="1">
      <alignment horizontal="left" vertical="center"/>
      <protection/>
    </xf>
    <xf numFmtId="0" fontId="25" fillId="59" borderId="0" xfId="114" applyFont="1" applyFill="1" applyBorder="1" applyAlignment="1">
      <alignment horizontal="left" vertical="center"/>
      <protection/>
    </xf>
    <xf numFmtId="0" fontId="23" fillId="59" borderId="90" xfId="114" applyFont="1" applyFill="1" applyBorder="1" applyAlignment="1">
      <alignment horizontal="left" vertical="center" shrinkToFit="1"/>
      <protection/>
    </xf>
    <xf numFmtId="0" fontId="25" fillId="59" borderId="26" xfId="114" applyFont="1" applyFill="1" applyBorder="1" applyAlignment="1">
      <alignment horizontal="left" vertical="center" shrinkToFit="1"/>
      <protection/>
    </xf>
    <xf numFmtId="0" fontId="25" fillId="59" borderId="50" xfId="114" applyFont="1" applyFill="1" applyBorder="1" applyAlignment="1">
      <alignment horizontal="left" vertical="center" shrinkToFit="1"/>
      <protection/>
    </xf>
    <xf numFmtId="0" fontId="27" fillId="59" borderId="91" xfId="114" applyFont="1" applyFill="1" applyBorder="1" applyAlignment="1">
      <alignment horizontal="center" vertical="center"/>
      <protection/>
    </xf>
    <xf numFmtId="0" fontId="0" fillId="59" borderId="31" xfId="0" applyFill="1" applyBorder="1" applyAlignment="1">
      <alignment vertical="center"/>
    </xf>
    <xf numFmtId="0" fontId="27" fillId="59" borderId="31" xfId="114" applyFont="1" applyFill="1" applyBorder="1" applyAlignment="1">
      <alignment horizontal="center" vertical="center"/>
      <protection/>
    </xf>
    <xf numFmtId="0" fontId="27" fillId="59" borderId="88" xfId="114" applyFont="1" applyFill="1" applyBorder="1" applyAlignment="1">
      <alignment horizontal="center" vertical="center"/>
      <protection/>
    </xf>
    <xf numFmtId="0" fontId="27" fillId="59" borderId="26" xfId="114" applyFont="1" applyFill="1" applyBorder="1" applyAlignment="1">
      <alignment horizontal="center" vertical="center"/>
      <protection/>
    </xf>
    <xf numFmtId="0" fontId="23" fillId="59" borderId="31" xfId="114" applyFont="1" applyFill="1" applyBorder="1" applyAlignment="1">
      <alignment horizontal="center" vertical="center"/>
      <protection/>
    </xf>
    <xf numFmtId="0" fontId="27" fillId="59" borderId="21" xfId="114" applyFont="1" applyFill="1" applyBorder="1" applyAlignment="1">
      <alignment horizontal="center" vertical="center"/>
      <protection/>
    </xf>
    <xf numFmtId="0" fontId="27" fillId="59" borderId="31" xfId="114" applyFont="1" applyFill="1" applyBorder="1" applyAlignment="1">
      <alignment horizontal="center" vertical="center" shrinkToFit="1"/>
      <protection/>
    </xf>
    <xf numFmtId="0" fontId="27" fillId="59" borderId="50" xfId="114" applyFont="1" applyFill="1" applyBorder="1" applyAlignment="1">
      <alignment horizontal="center" vertical="center"/>
      <protection/>
    </xf>
    <xf numFmtId="0" fontId="27" fillId="59" borderId="34" xfId="114" applyFont="1" applyFill="1" applyBorder="1" applyAlignment="1">
      <alignment horizontal="center" vertical="center"/>
      <protection/>
    </xf>
    <xf numFmtId="0" fontId="27" fillId="59" borderId="92" xfId="114" applyFont="1" applyFill="1" applyBorder="1" applyAlignment="1">
      <alignment horizontal="center" vertical="center"/>
      <protection/>
    </xf>
    <xf numFmtId="0" fontId="27" fillId="59" borderId="21" xfId="114" applyFont="1" applyFill="1" applyBorder="1" applyAlignment="1">
      <alignment horizontal="center" vertical="center" shrinkToFit="1"/>
      <protection/>
    </xf>
    <xf numFmtId="0" fontId="27" fillId="59" borderId="50" xfId="114" applyFont="1" applyFill="1" applyBorder="1" applyAlignment="1">
      <alignment horizontal="center" vertical="center" shrinkToFit="1"/>
      <protection/>
    </xf>
    <xf numFmtId="0" fontId="27" fillId="59" borderId="37" xfId="114" applyFont="1" applyFill="1" applyBorder="1" applyAlignment="1">
      <alignment horizontal="center" vertical="center"/>
      <protection/>
    </xf>
    <xf numFmtId="0" fontId="27" fillId="59" borderId="93" xfId="114" applyFont="1" applyFill="1" applyBorder="1" applyAlignment="1">
      <alignment horizontal="center" vertical="center"/>
      <protection/>
    </xf>
    <xf numFmtId="0" fontId="27" fillId="59" borderId="48" xfId="114" applyFont="1" applyFill="1" applyBorder="1" applyAlignment="1">
      <alignment horizontal="center" vertical="center"/>
      <protection/>
    </xf>
    <xf numFmtId="0" fontId="27" fillId="59" borderId="31" xfId="114" applyFont="1" applyFill="1" applyBorder="1" applyAlignment="1">
      <alignment horizontal="center"/>
      <protection/>
    </xf>
    <xf numFmtId="0" fontId="27" fillId="59" borderId="66" xfId="114" applyFont="1" applyFill="1" applyBorder="1" applyAlignment="1">
      <alignment horizontal="center" vertical="center"/>
      <protection/>
    </xf>
    <xf numFmtId="0" fontId="27" fillId="59" borderId="47" xfId="114" applyFont="1" applyFill="1" applyBorder="1" applyAlignment="1">
      <alignment horizontal="center" vertical="center"/>
      <protection/>
    </xf>
    <xf numFmtId="0" fontId="27" fillId="59" borderId="21" xfId="114" applyFont="1" applyFill="1" applyBorder="1" applyAlignment="1">
      <alignment horizontal="center"/>
      <protection/>
    </xf>
    <xf numFmtId="0" fontId="27" fillId="59" borderId="94" xfId="114" applyFont="1" applyFill="1" applyBorder="1" applyAlignment="1">
      <alignment horizontal="center" vertical="center"/>
      <protection/>
    </xf>
    <xf numFmtId="0" fontId="27" fillId="59" borderId="95" xfId="114" applyFont="1" applyFill="1" applyBorder="1" applyAlignment="1">
      <alignment horizontal="center" vertical="center"/>
      <protection/>
    </xf>
    <xf numFmtId="0" fontId="27" fillId="59" borderId="94" xfId="114" applyFont="1" applyFill="1" applyBorder="1" applyAlignment="1">
      <alignment horizontal="center"/>
      <protection/>
    </xf>
    <xf numFmtId="0" fontId="27" fillId="59" borderId="96" xfId="114" applyFont="1" applyFill="1" applyBorder="1" applyAlignment="1">
      <alignment horizontal="center" vertical="center"/>
      <protection/>
    </xf>
    <xf numFmtId="0" fontId="27" fillId="59" borderId="92" xfId="114" applyFont="1" applyFill="1" applyBorder="1" applyAlignment="1">
      <alignment horizontal="center"/>
      <protection/>
    </xf>
    <xf numFmtId="0" fontId="27" fillId="59" borderId="44" xfId="114" applyFont="1" applyFill="1" applyBorder="1" applyAlignment="1">
      <alignment horizontal="center" vertical="center"/>
      <protection/>
    </xf>
    <xf numFmtId="0" fontId="27" fillId="59" borderId="97" xfId="114" applyFont="1" applyFill="1" applyBorder="1" applyAlignment="1">
      <alignment horizontal="center" vertical="center"/>
      <protection/>
    </xf>
    <xf numFmtId="0" fontId="27" fillId="59" borderId="98" xfId="114" applyFont="1" applyFill="1" applyBorder="1" applyAlignment="1">
      <alignment horizontal="center" vertical="center"/>
      <protection/>
    </xf>
    <xf numFmtId="0" fontId="27" fillId="59" borderId="90" xfId="114" applyFont="1" applyFill="1" applyBorder="1" applyAlignment="1">
      <alignment horizontal="center" vertical="center"/>
      <protection/>
    </xf>
    <xf numFmtId="0" fontId="27" fillId="59" borderId="90" xfId="114" applyFont="1" applyFill="1" applyBorder="1" applyAlignment="1">
      <alignment horizontal="center"/>
      <protection/>
    </xf>
    <xf numFmtId="0" fontId="27" fillId="59" borderId="99" xfId="114" applyFont="1" applyFill="1" applyBorder="1" applyAlignment="1">
      <alignment horizontal="center" vertical="center"/>
      <protection/>
    </xf>
    <xf numFmtId="0" fontId="27" fillId="59" borderId="0" xfId="114" applyFont="1" applyFill="1" applyBorder="1" applyAlignment="1">
      <alignment horizontal="center" vertical="center"/>
      <protection/>
    </xf>
    <xf numFmtId="0" fontId="27" fillId="59" borderId="50" xfId="114" applyFont="1" applyFill="1" applyBorder="1" applyAlignment="1">
      <alignment horizontal="center"/>
      <protection/>
    </xf>
    <xf numFmtId="0" fontId="0" fillId="59" borderId="0" xfId="0" applyFill="1" applyBorder="1" applyAlignment="1">
      <alignment vertical="center"/>
    </xf>
    <xf numFmtId="0" fontId="26" fillId="0" borderId="50" xfId="114" applyFont="1" applyBorder="1" applyAlignment="1">
      <alignment horizontal="center" vertical="center"/>
      <protection/>
    </xf>
    <xf numFmtId="0" fontId="26" fillId="0" borderId="34" xfId="114" applyFont="1" applyBorder="1" applyAlignment="1">
      <alignment horizontal="center" vertical="center"/>
      <protection/>
    </xf>
    <xf numFmtId="0" fontId="23" fillId="59" borderId="34" xfId="114" applyFont="1" applyFill="1" applyBorder="1" applyAlignment="1">
      <alignment horizontal="center" vertical="center"/>
      <protection/>
    </xf>
    <xf numFmtId="0" fontId="23" fillId="55" borderId="36" xfId="114" applyFont="1" applyFill="1" applyBorder="1" applyAlignment="1">
      <alignment horizontal="center" vertical="center"/>
      <protection/>
    </xf>
    <xf numFmtId="0" fontId="5" fillId="59" borderId="0" xfId="114" applyFill="1" applyBorder="1">
      <alignment/>
      <protection/>
    </xf>
    <xf numFmtId="0" fontId="25" fillId="56" borderId="50" xfId="114" applyFont="1" applyFill="1" applyBorder="1" applyAlignment="1">
      <alignment horizontal="left" vertical="center" shrinkToFit="1"/>
      <protection/>
    </xf>
    <xf numFmtId="0" fontId="27" fillId="59" borderId="100" xfId="114" applyFont="1" applyFill="1" applyBorder="1" applyAlignment="1">
      <alignment horizontal="center" vertical="center"/>
      <protection/>
    </xf>
    <xf numFmtId="0" fontId="27" fillId="59" borderId="101" xfId="114" applyFont="1" applyFill="1" applyBorder="1" applyAlignment="1">
      <alignment horizontal="center" vertical="center"/>
      <protection/>
    </xf>
    <xf numFmtId="0" fontId="27" fillId="59" borderId="88" xfId="114" applyFont="1" applyFill="1" applyBorder="1" applyAlignment="1">
      <alignment horizontal="center"/>
      <protection/>
    </xf>
    <xf numFmtId="1" fontId="27" fillId="59" borderId="32" xfId="114" applyNumberFormat="1" applyFont="1" applyFill="1" applyBorder="1" applyAlignment="1">
      <alignment horizontal="center" vertical="center"/>
      <protection/>
    </xf>
    <xf numFmtId="0" fontId="25" fillId="59" borderId="66" xfId="114" applyFont="1" applyFill="1" applyBorder="1" applyAlignment="1">
      <alignment horizontal="left" vertical="center" shrinkToFit="1"/>
      <protection/>
    </xf>
    <xf numFmtId="0" fontId="23" fillId="59" borderId="44" xfId="114" applyFont="1" applyFill="1" applyBorder="1" applyAlignment="1">
      <alignment horizontal="left" vertical="center" shrinkToFit="1"/>
      <protection/>
    </xf>
    <xf numFmtId="0" fontId="23" fillId="59" borderId="21" xfId="114" applyFont="1" applyFill="1" applyBorder="1" applyAlignment="1">
      <alignment horizontal="left" vertical="center" shrinkToFit="1"/>
      <protection/>
    </xf>
    <xf numFmtId="1" fontId="27" fillId="59" borderId="33" xfId="114" applyNumberFormat="1" applyFont="1" applyFill="1" applyBorder="1" applyAlignment="1">
      <alignment horizontal="center" vertical="center"/>
      <protection/>
    </xf>
    <xf numFmtId="0" fontId="23" fillId="59" borderId="37" xfId="114" applyFont="1" applyFill="1" applyBorder="1" applyAlignment="1">
      <alignment horizontal="left" vertical="center" shrinkToFit="1"/>
      <protection/>
    </xf>
    <xf numFmtId="0" fontId="5" fillId="59" borderId="0" xfId="114" applyFill="1">
      <alignment/>
      <protection/>
    </xf>
    <xf numFmtId="0" fontId="26" fillId="59" borderId="31" xfId="114" applyFont="1" applyFill="1" applyBorder="1" applyAlignment="1">
      <alignment horizontal="center" vertical="center"/>
      <protection/>
    </xf>
    <xf numFmtId="0" fontId="26" fillId="59" borderId="21" xfId="114" applyFont="1" applyFill="1" applyBorder="1" applyAlignment="1">
      <alignment horizontal="center" vertical="center"/>
      <protection/>
    </xf>
    <xf numFmtId="0" fontId="25" fillId="59" borderId="83" xfId="114" applyFont="1" applyFill="1" applyBorder="1" applyAlignment="1">
      <alignment horizontal="left" vertical="center" shrinkToFit="1"/>
      <protection/>
    </xf>
    <xf numFmtId="0" fontId="23" fillId="59" borderId="83" xfId="114" applyFont="1" applyFill="1" applyBorder="1" applyAlignment="1">
      <alignment horizontal="left" vertical="center" shrinkToFit="1"/>
      <protection/>
    </xf>
    <xf numFmtId="0" fontId="25" fillId="59" borderId="38" xfId="114" applyFont="1" applyFill="1" applyBorder="1" applyAlignment="1">
      <alignment horizontal="left" vertical="center" shrinkToFit="1"/>
      <protection/>
    </xf>
    <xf numFmtId="0" fontId="23" fillId="59" borderId="31" xfId="114" applyFont="1" applyFill="1" applyBorder="1" applyAlignment="1">
      <alignment horizontal="center" vertical="center"/>
      <protection/>
    </xf>
    <xf numFmtId="0" fontId="26" fillId="59" borderId="31" xfId="114" applyFont="1" applyFill="1" applyBorder="1" applyAlignment="1">
      <alignment horizontal="center" vertical="center"/>
      <protection/>
    </xf>
    <xf numFmtId="0" fontId="26" fillId="59" borderId="21" xfId="114" applyFont="1" applyFill="1" applyBorder="1" applyAlignment="1">
      <alignment horizontal="center" vertical="center"/>
      <protection/>
    </xf>
    <xf numFmtId="0" fontId="23" fillId="56" borderId="31" xfId="114" applyFont="1" applyFill="1" applyBorder="1" applyAlignment="1">
      <alignment horizontal="left" vertical="center" shrinkToFit="1"/>
      <protection/>
    </xf>
    <xf numFmtId="0" fontId="23" fillId="59" borderId="34" xfId="114" applyFont="1" applyFill="1" applyBorder="1" applyAlignment="1">
      <alignment horizontal="left" vertical="center" shrinkToFit="1"/>
      <protection/>
    </xf>
    <xf numFmtId="0" fontId="95" fillId="0" borderId="92" xfId="0" applyFont="1" applyFill="1" applyBorder="1" applyAlignment="1">
      <alignment horizontal="left" vertical="center"/>
    </xf>
    <xf numFmtId="0" fontId="94" fillId="59" borderId="87" xfId="92" applyFont="1" applyFill="1" applyBorder="1" applyAlignment="1">
      <alignment vertical="center" wrapText="1"/>
      <protection/>
    </xf>
    <xf numFmtId="0" fontId="96" fillId="0" borderId="102" xfId="0" applyFont="1" applyFill="1" applyBorder="1" applyAlignment="1">
      <alignment horizontal="center" vertical="center"/>
    </xf>
    <xf numFmtId="0" fontId="95" fillId="0" borderId="88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left" vertical="center"/>
    </xf>
    <xf numFmtId="0" fontId="97" fillId="59" borderId="50" xfId="0" applyFont="1" applyFill="1" applyBorder="1" applyAlignment="1">
      <alignment horizontal="left" vertical="center"/>
    </xf>
    <xf numFmtId="0" fontId="98" fillId="0" borderId="103" xfId="0" applyFont="1" applyFill="1" applyBorder="1" applyAlignment="1">
      <alignment horizontal="center" vertical="center"/>
    </xf>
    <xf numFmtId="0" fontId="97" fillId="0" borderId="104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left" vertical="center"/>
    </xf>
    <xf numFmtId="0" fontId="94" fillId="59" borderId="21" xfId="92" applyFont="1" applyFill="1" applyBorder="1" applyAlignment="1">
      <alignment vertical="center" wrapText="1"/>
      <protection/>
    </xf>
    <xf numFmtId="0" fontId="94" fillId="59" borderId="38" xfId="92" applyFont="1" applyFill="1" applyBorder="1" applyAlignment="1">
      <alignment vertical="center" wrapText="1"/>
      <protection/>
    </xf>
    <xf numFmtId="0" fontId="96" fillId="0" borderId="35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left" vertical="center"/>
    </xf>
    <xf numFmtId="0" fontId="99" fillId="0" borderId="31" xfId="0" applyFont="1" applyFill="1" applyBorder="1" applyAlignment="1">
      <alignment horizontal="left" vertical="center"/>
    </xf>
    <xf numFmtId="0" fontId="100" fillId="0" borderId="31" xfId="0" applyFont="1" applyFill="1" applyBorder="1" applyAlignment="1">
      <alignment horizontal="left" vertical="center"/>
    </xf>
    <xf numFmtId="0" fontId="98" fillId="0" borderId="33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6" fillId="59" borderId="102" xfId="0" applyFont="1" applyFill="1" applyBorder="1" applyAlignment="1">
      <alignment horizontal="center" vertical="center"/>
    </xf>
    <xf numFmtId="0" fontId="23" fillId="0" borderId="0" xfId="114" applyFont="1" applyAlignment="1">
      <alignment horizontal="center" vertical="center"/>
      <protection/>
    </xf>
    <xf numFmtId="190" fontId="23" fillId="55" borderId="105" xfId="114" applyNumberFormat="1" applyFont="1" applyFill="1" applyBorder="1" applyAlignment="1">
      <alignment horizontal="center" vertical="center" shrinkToFit="1"/>
      <protection/>
    </xf>
    <xf numFmtId="191" fontId="31" fillId="55" borderId="19" xfId="114" applyNumberFormat="1" applyFont="1" applyFill="1" applyBorder="1" applyAlignment="1">
      <alignment horizontal="center" vertical="center"/>
      <protection/>
    </xf>
    <xf numFmtId="191" fontId="23" fillId="55" borderId="19" xfId="114" applyNumberFormat="1" applyFont="1" applyFill="1" applyBorder="1" applyAlignment="1">
      <alignment horizontal="center" vertical="center"/>
      <protection/>
    </xf>
    <xf numFmtId="191" fontId="23" fillId="55" borderId="46" xfId="114" applyNumberFormat="1" applyFont="1" applyFill="1" applyBorder="1" applyAlignment="1">
      <alignment horizontal="center" vertical="center"/>
      <protection/>
    </xf>
    <xf numFmtId="190" fontId="23" fillId="55" borderId="59" xfId="114" applyNumberFormat="1" applyFont="1" applyFill="1" applyBorder="1" applyAlignment="1">
      <alignment horizontal="center" vertical="center" shrinkToFit="1"/>
      <protection/>
    </xf>
    <xf numFmtId="0" fontId="23" fillId="59" borderId="21" xfId="114" applyFont="1" applyFill="1" applyBorder="1" applyAlignment="1">
      <alignment horizontal="center" vertical="center"/>
      <protection/>
    </xf>
    <xf numFmtId="0" fontId="5" fillId="0" borderId="0" xfId="114" applyFont="1">
      <alignment/>
      <protection/>
    </xf>
    <xf numFmtId="49" fontId="102" fillId="0" borderId="0" xfId="114" applyNumberFormat="1" applyFont="1" applyBorder="1" applyAlignment="1">
      <alignment horizontal="left"/>
      <protection/>
    </xf>
    <xf numFmtId="0" fontId="103" fillId="0" borderId="0" xfId="114" applyFont="1" applyBorder="1" applyAlignment="1">
      <alignment horizontal="center"/>
      <protection/>
    </xf>
    <xf numFmtId="0" fontId="81" fillId="0" borderId="0" xfId="114" applyFont="1" applyBorder="1" applyAlignment="1">
      <alignment horizontal="center"/>
      <protection/>
    </xf>
    <xf numFmtId="0" fontId="101" fillId="0" borderId="0" xfId="114" applyFont="1" applyAlignment="1">
      <alignment horizontal="center" vertical="center"/>
      <protection/>
    </xf>
    <xf numFmtId="0" fontId="95" fillId="0" borderId="92" xfId="0" applyFont="1" applyFill="1" applyBorder="1" applyAlignment="1">
      <alignment horizontal="center" vertical="center"/>
    </xf>
    <xf numFmtId="0" fontId="25" fillId="59" borderId="21" xfId="114" applyFont="1" applyFill="1" applyBorder="1" applyAlignment="1">
      <alignment horizontal="center" vertical="center"/>
      <protection/>
    </xf>
    <xf numFmtId="0" fontId="25" fillId="59" borderId="21" xfId="114" applyFont="1" applyFill="1" applyBorder="1" applyAlignment="1">
      <alignment horizontal="center" vertical="center" shrinkToFit="1"/>
      <protection/>
    </xf>
    <xf numFmtId="0" fontId="5" fillId="0" borderId="0" xfId="114" applyAlignment="1">
      <alignment horizontal="center"/>
      <protection/>
    </xf>
    <xf numFmtId="0" fontId="94" fillId="59" borderId="87" xfId="92" applyFont="1" applyFill="1" applyBorder="1" applyAlignment="1">
      <alignment horizontal="center" vertical="center" wrapText="1"/>
      <protection/>
    </xf>
    <xf numFmtId="0" fontId="94" fillId="59" borderId="21" xfId="92" applyFont="1" applyFill="1" applyBorder="1" applyAlignment="1">
      <alignment horizontal="center" vertical="center" wrapText="1"/>
      <protection/>
    </xf>
    <xf numFmtId="0" fontId="97" fillId="0" borderId="31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94" fillId="59" borderId="38" xfId="92" applyFont="1" applyFill="1" applyBorder="1" applyAlignment="1">
      <alignment horizontal="center" vertical="center" wrapText="1"/>
      <protection/>
    </xf>
    <xf numFmtId="0" fontId="5" fillId="0" borderId="0" xfId="114" applyFont="1" applyAlignment="1">
      <alignment horizontal="center"/>
      <protection/>
    </xf>
    <xf numFmtId="0" fontId="97" fillId="59" borderId="50" xfId="0" applyFont="1" applyFill="1" applyBorder="1" applyAlignment="1">
      <alignment horizontal="center" vertical="center"/>
    </xf>
    <xf numFmtId="0" fontId="25" fillId="59" borderId="46" xfId="114" applyFont="1" applyFill="1" applyBorder="1" applyAlignment="1">
      <alignment horizontal="center" vertical="center"/>
      <protection/>
    </xf>
    <xf numFmtId="0" fontId="25" fillId="59" borderId="24" xfId="114" applyFont="1" applyFill="1" applyBorder="1" applyAlignment="1">
      <alignment horizontal="center" vertical="center"/>
      <protection/>
    </xf>
    <xf numFmtId="0" fontId="25" fillId="59" borderId="19" xfId="114" applyFont="1" applyFill="1" applyBorder="1" applyAlignment="1">
      <alignment horizontal="center" vertical="center"/>
      <protection/>
    </xf>
    <xf numFmtId="0" fontId="128" fillId="59" borderId="19" xfId="114" applyFont="1" applyFill="1" applyBorder="1" applyAlignment="1">
      <alignment horizontal="center" vertical="center"/>
      <protection/>
    </xf>
    <xf numFmtId="0" fontId="25" fillId="59" borderId="19" xfId="114" applyFont="1" applyFill="1" applyBorder="1" applyAlignment="1">
      <alignment horizontal="center" vertical="center" shrinkToFit="1"/>
      <protection/>
    </xf>
    <xf numFmtId="0" fontId="129" fillId="59" borderId="19" xfId="114" applyFont="1" applyFill="1" applyBorder="1" applyAlignment="1">
      <alignment horizontal="center" vertical="center" shrinkToFit="1"/>
      <protection/>
    </xf>
    <xf numFmtId="0" fontId="129" fillId="60" borderId="19" xfId="114" applyFont="1" applyFill="1" applyBorder="1" applyAlignment="1">
      <alignment horizontal="center" vertical="center" shrinkToFit="1"/>
      <protection/>
    </xf>
    <xf numFmtId="0" fontId="129" fillId="59" borderId="19" xfId="114" applyFont="1" applyFill="1" applyBorder="1" applyAlignment="1">
      <alignment horizontal="center" vertical="center"/>
      <protection/>
    </xf>
    <xf numFmtId="0" fontId="128" fillId="60" borderId="19" xfId="114" applyFont="1" applyFill="1" applyBorder="1" applyAlignment="1">
      <alignment horizontal="center" vertical="center" shrinkToFit="1"/>
      <protection/>
    </xf>
    <xf numFmtId="190" fontId="23" fillId="55" borderId="106" xfId="114" applyNumberFormat="1" applyFont="1" applyFill="1" applyBorder="1" applyAlignment="1">
      <alignment horizontal="center" vertical="center" shrinkToFit="1"/>
      <protection/>
    </xf>
    <xf numFmtId="190" fontId="23" fillId="55" borderId="107" xfId="114" applyNumberFormat="1" applyFont="1" applyFill="1" applyBorder="1" applyAlignment="1">
      <alignment horizontal="center" vertical="center" shrinkToFit="1"/>
      <protection/>
    </xf>
    <xf numFmtId="191" fontId="23" fillId="55" borderId="43" xfId="114" applyNumberFormat="1" applyFont="1" applyFill="1" applyBorder="1" applyAlignment="1">
      <alignment horizontal="center" vertical="center"/>
      <protection/>
    </xf>
    <xf numFmtId="0" fontId="25" fillId="59" borderId="46" xfId="114" applyFont="1" applyFill="1" applyBorder="1" applyAlignment="1">
      <alignment horizontal="center" vertical="center" shrinkToFit="1"/>
      <protection/>
    </xf>
    <xf numFmtId="191" fontId="23" fillId="55" borderId="59" xfId="114" applyNumberFormat="1" applyFont="1" applyFill="1" applyBorder="1" applyAlignment="1">
      <alignment horizontal="center" vertical="center"/>
      <protection/>
    </xf>
    <xf numFmtId="0" fontId="26" fillId="59" borderId="42" xfId="114" applyFont="1" applyFill="1" applyBorder="1" applyAlignment="1">
      <alignment horizontal="center" vertical="center"/>
      <protection/>
    </xf>
    <xf numFmtId="0" fontId="23" fillId="59" borderId="59" xfId="114" applyFont="1" applyFill="1" applyBorder="1" applyAlignment="1">
      <alignment horizontal="center" vertical="center"/>
      <protection/>
    </xf>
    <xf numFmtId="0" fontId="26" fillId="59" borderId="42" xfId="114" applyFont="1" applyFill="1" applyBorder="1" applyAlignment="1">
      <alignment horizontal="center" vertical="center" wrapText="1"/>
      <protection/>
    </xf>
    <xf numFmtId="0" fontId="25" fillId="59" borderId="24" xfId="114" applyFont="1" applyFill="1" applyBorder="1" applyAlignment="1">
      <alignment horizontal="center" vertical="center" shrinkToFit="1"/>
      <protection/>
    </xf>
    <xf numFmtId="0" fontId="26" fillId="59" borderId="23" xfId="114" applyFont="1" applyFill="1" applyBorder="1" applyAlignment="1">
      <alignment horizontal="center" vertical="center"/>
      <protection/>
    </xf>
    <xf numFmtId="0" fontId="100" fillId="0" borderId="31" xfId="0" applyFont="1" applyFill="1" applyBorder="1" applyAlignment="1">
      <alignment horizontal="center" vertical="center"/>
    </xf>
    <xf numFmtId="0" fontId="25" fillId="59" borderId="31" xfId="114" applyFont="1" applyFill="1" applyBorder="1" applyAlignment="1">
      <alignment horizontal="center" vertical="center" shrinkToFit="1"/>
      <protection/>
    </xf>
    <xf numFmtId="0" fontId="26" fillId="59" borderId="69" xfId="114" applyFont="1" applyFill="1" applyBorder="1" applyAlignment="1">
      <alignment horizontal="center" vertical="center"/>
      <protection/>
    </xf>
    <xf numFmtId="0" fontId="129" fillId="59" borderId="31" xfId="114" applyFont="1" applyFill="1" applyBorder="1" applyAlignment="1">
      <alignment horizontal="center" vertical="center"/>
      <protection/>
    </xf>
    <xf numFmtId="0" fontId="26" fillId="59" borderId="32" xfId="114" applyFont="1" applyFill="1" applyBorder="1" applyAlignment="1">
      <alignment horizontal="center" vertical="center"/>
      <protection/>
    </xf>
    <xf numFmtId="190" fontId="23" fillId="55" borderId="43" xfId="114" applyNumberFormat="1" applyFont="1" applyFill="1" applyBorder="1" applyAlignment="1">
      <alignment horizontal="center" vertical="center" shrinkToFit="1"/>
      <protection/>
    </xf>
    <xf numFmtId="190" fontId="23" fillId="55" borderId="22" xfId="114" applyNumberFormat="1" applyFont="1" applyFill="1" applyBorder="1" applyAlignment="1">
      <alignment horizontal="center" vertical="center" shrinkToFit="1"/>
      <protection/>
    </xf>
    <xf numFmtId="0" fontId="23" fillId="59" borderId="54" xfId="114" applyFont="1" applyFill="1" applyBorder="1" applyAlignment="1">
      <alignment horizontal="center" vertical="center"/>
      <protection/>
    </xf>
    <xf numFmtId="191" fontId="23" fillId="55" borderId="79" xfId="114" applyNumberFormat="1" applyFont="1" applyFill="1" applyBorder="1" applyAlignment="1">
      <alignment horizontal="center" vertical="center"/>
      <protection/>
    </xf>
    <xf numFmtId="190" fontId="23" fillId="55" borderId="108" xfId="114" applyNumberFormat="1" applyFont="1" applyFill="1" applyBorder="1" applyAlignment="1">
      <alignment horizontal="center" vertical="center" shrinkToFit="1"/>
      <protection/>
    </xf>
    <xf numFmtId="190" fontId="23" fillId="55" borderId="109" xfId="114" applyNumberFormat="1" applyFont="1" applyFill="1" applyBorder="1" applyAlignment="1">
      <alignment horizontal="center" vertical="center" shrinkToFit="1"/>
      <protection/>
    </xf>
    <xf numFmtId="0" fontId="25" fillId="23" borderId="19" xfId="114" applyFont="1" applyFill="1" applyBorder="1" applyAlignment="1">
      <alignment horizontal="center" vertical="center" shrinkToFit="1"/>
      <protection/>
    </xf>
    <xf numFmtId="0" fontId="129" fillId="59" borderId="46" xfId="114" applyFont="1" applyFill="1" applyBorder="1" applyAlignment="1">
      <alignment horizontal="center" vertical="center" shrinkToFit="1"/>
      <protection/>
    </xf>
    <xf numFmtId="190" fontId="23" fillId="55" borderId="110" xfId="114" applyNumberFormat="1" applyFont="1" applyFill="1" applyBorder="1" applyAlignment="1">
      <alignment horizontal="center" vertical="center" shrinkToFit="1"/>
      <protection/>
    </xf>
    <xf numFmtId="0" fontId="23" fillId="59" borderId="44" xfId="114" applyFont="1" applyFill="1" applyBorder="1" applyAlignment="1">
      <alignment horizontal="center" vertical="center"/>
      <protection/>
    </xf>
    <xf numFmtId="0" fontId="129" fillId="59" borderId="24" xfId="114" applyFont="1" applyFill="1" applyBorder="1" applyAlignment="1">
      <alignment horizontal="center" vertical="center"/>
      <protection/>
    </xf>
    <xf numFmtId="0" fontId="25" fillId="23" borderId="19" xfId="114" applyFont="1" applyFill="1" applyBorder="1" applyAlignment="1">
      <alignment horizontal="center" vertical="center"/>
      <protection/>
    </xf>
    <xf numFmtId="0" fontId="23" fillId="59" borderId="24" xfId="114" applyFont="1" applyFill="1" applyBorder="1" applyAlignment="1">
      <alignment horizontal="center" vertical="center"/>
      <protection/>
    </xf>
    <xf numFmtId="0" fontId="23" fillId="59" borderId="19" xfId="114" applyFont="1" applyFill="1" applyBorder="1" applyAlignment="1">
      <alignment horizontal="center" vertical="center"/>
      <protection/>
    </xf>
    <xf numFmtId="0" fontId="129" fillId="0" borderId="46" xfId="114" applyFont="1" applyFill="1" applyBorder="1" applyAlignment="1">
      <alignment horizontal="center" vertical="center" shrinkToFit="1"/>
      <protection/>
    </xf>
    <xf numFmtId="0" fontId="129" fillId="0" borderId="19" xfId="114" applyFont="1" applyFill="1" applyBorder="1" applyAlignment="1">
      <alignment horizontal="center" vertical="center"/>
      <protection/>
    </xf>
    <xf numFmtId="0" fontId="25" fillId="61" borderId="19" xfId="114" applyFont="1" applyFill="1" applyBorder="1" applyAlignment="1">
      <alignment horizontal="center" vertical="center"/>
      <protection/>
    </xf>
    <xf numFmtId="0" fontId="25" fillId="61" borderId="24" xfId="114" applyFont="1" applyFill="1" applyBorder="1" applyAlignment="1">
      <alignment horizontal="center" vertical="center"/>
      <protection/>
    </xf>
    <xf numFmtId="191" fontId="23" fillId="55" borderId="31" xfId="114" applyNumberFormat="1" applyFont="1" applyFill="1" applyBorder="1" applyAlignment="1">
      <alignment horizontal="center" vertical="center"/>
      <protection/>
    </xf>
    <xf numFmtId="0" fontId="128" fillId="59" borderId="46" xfId="114" applyFont="1" applyFill="1" applyBorder="1" applyAlignment="1">
      <alignment horizontal="center" vertical="center"/>
      <protection/>
    </xf>
    <xf numFmtId="0" fontId="19" fillId="0" borderId="0" xfId="114" applyFont="1" applyAlignment="1">
      <alignment horizontal="center" vertical="center"/>
      <protection/>
    </xf>
    <xf numFmtId="0" fontId="20" fillId="0" borderId="0" xfId="114" applyFont="1" applyAlignment="1">
      <alignment horizontal="center" vertical="center"/>
      <protection/>
    </xf>
    <xf numFmtId="0" fontId="21" fillId="0" borderId="74" xfId="114" applyFont="1" applyBorder="1" applyAlignment="1">
      <alignment horizontal="center" vertical="center"/>
      <protection/>
    </xf>
    <xf numFmtId="0" fontId="25" fillId="0" borderId="43" xfId="114" applyFont="1" applyBorder="1" applyAlignment="1">
      <alignment horizontal="center" vertical="center"/>
      <protection/>
    </xf>
    <xf numFmtId="0" fontId="25" fillId="0" borderId="22" xfId="114" applyFont="1" applyBorder="1" applyAlignment="1">
      <alignment horizontal="center" vertical="center"/>
      <protection/>
    </xf>
    <xf numFmtId="0" fontId="25" fillId="0" borderId="46" xfId="114" applyFont="1" applyBorder="1" applyAlignment="1">
      <alignment horizontal="center" vertical="center"/>
      <protection/>
    </xf>
    <xf numFmtId="0" fontId="25" fillId="0" borderId="24" xfId="114" applyFont="1" applyBorder="1" applyAlignment="1">
      <alignment horizontal="center" vertical="center"/>
      <protection/>
    </xf>
    <xf numFmtId="0" fontId="25" fillId="0" borderId="111" xfId="114" applyFont="1" applyBorder="1" applyAlignment="1">
      <alignment horizontal="center" vertical="center"/>
      <protection/>
    </xf>
    <xf numFmtId="0" fontId="25" fillId="0" borderId="69" xfId="114" applyFont="1" applyBorder="1" applyAlignment="1">
      <alignment horizontal="center" vertical="center"/>
      <protection/>
    </xf>
    <xf numFmtId="190" fontId="23" fillId="0" borderId="112" xfId="114" applyNumberFormat="1" applyFont="1" applyBorder="1" applyAlignment="1">
      <alignment horizontal="center" vertical="center"/>
      <protection/>
    </xf>
    <xf numFmtId="190" fontId="23" fillId="0" borderId="113" xfId="114" applyNumberFormat="1" applyFont="1" applyBorder="1" applyAlignment="1">
      <alignment horizontal="center" vertical="center"/>
      <protection/>
    </xf>
    <xf numFmtId="191" fontId="23" fillId="0" borderId="87" xfId="114" applyNumberFormat="1" applyFont="1" applyBorder="1" applyAlignment="1">
      <alignment horizontal="center" vertical="center"/>
      <protection/>
    </xf>
    <xf numFmtId="191" fontId="23" fillId="0" borderId="50" xfId="114" applyNumberFormat="1" applyFont="1" applyBorder="1" applyAlignment="1">
      <alignment horizontal="center" vertical="center"/>
      <protection/>
    </xf>
    <xf numFmtId="190" fontId="23" fillId="0" borderId="59" xfId="114" applyNumberFormat="1" applyFont="1" applyBorder="1" applyAlignment="1">
      <alignment horizontal="center" vertical="center"/>
      <protection/>
    </xf>
    <xf numFmtId="191" fontId="23" fillId="0" borderId="19" xfId="114" applyNumberFormat="1" applyFont="1" applyBorder="1" applyAlignment="1">
      <alignment horizontal="center" vertical="center"/>
      <protection/>
    </xf>
    <xf numFmtId="190" fontId="23" fillId="0" borderId="59" xfId="114" applyNumberFormat="1" applyFont="1" applyBorder="1" applyAlignment="1">
      <alignment horizontal="center" vertical="center" shrinkToFit="1"/>
      <protection/>
    </xf>
    <xf numFmtId="190" fontId="23" fillId="55" borderId="105" xfId="114" applyNumberFormat="1" applyFont="1" applyFill="1" applyBorder="1" applyAlignment="1">
      <alignment horizontal="center" vertical="center" shrinkToFit="1"/>
      <protection/>
    </xf>
    <xf numFmtId="190" fontId="23" fillId="55" borderId="76" xfId="114" applyNumberFormat="1" applyFont="1" applyFill="1" applyBorder="1" applyAlignment="1">
      <alignment horizontal="center" vertical="center" shrinkToFit="1"/>
      <protection/>
    </xf>
    <xf numFmtId="0" fontId="23" fillId="59" borderId="19" xfId="114" applyFont="1" applyFill="1" applyBorder="1" applyAlignment="1">
      <alignment horizontal="center" vertical="center"/>
      <protection/>
    </xf>
    <xf numFmtId="0" fontId="26" fillId="59" borderId="21" xfId="114" applyFont="1" applyFill="1" applyBorder="1" applyAlignment="1">
      <alignment horizontal="center" vertical="center"/>
      <protection/>
    </xf>
    <xf numFmtId="0" fontId="26" fillId="59" borderId="31" xfId="114" applyFont="1" applyFill="1" applyBorder="1" applyAlignment="1">
      <alignment horizontal="center" vertical="center"/>
      <protection/>
    </xf>
    <xf numFmtId="0" fontId="25" fillId="0" borderId="38" xfId="114" applyFont="1" applyBorder="1" applyAlignment="1">
      <alignment horizontal="center" vertical="center" shrinkToFit="1"/>
      <protection/>
    </xf>
    <xf numFmtId="0" fontId="25" fillId="0" borderId="47" xfId="114" applyFont="1" applyBorder="1" applyAlignment="1">
      <alignment horizontal="center" vertical="center" shrinkToFit="1"/>
      <protection/>
    </xf>
    <xf numFmtId="0" fontId="25" fillId="0" borderId="66" xfId="114" applyFont="1" applyBorder="1" applyAlignment="1">
      <alignment horizontal="center" vertical="center" shrinkToFit="1"/>
      <protection/>
    </xf>
    <xf numFmtId="0" fontId="25" fillId="0" borderId="37" xfId="114" applyFont="1" applyBorder="1" applyAlignment="1">
      <alignment horizontal="center" vertical="center" shrinkToFit="1"/>
      <protection/>
    </xf>
    <xf numFmtId="0" fontId="25" fillId="0" borderId="48" xfId="114" applyFont="1" applyBorder="1" applyAlignment="1">
      <alignment horizontal="center" vertical="center" shrinkToFit="1"/>
      <protection/>
    </xf>
    <xf numFmtId="0" fontId="25" fillId="0" borderId="44" xfId="114" applyFont="1" applyBorder="1" applyAlignment="1">
      <alignment horizontal="center" vertical="center" shrinkToFit="1"/>
      <protection/>
    </xf>
    <xf numFmtId="190" fontId="23" fillId="55" borderId="114" xfId="114" applyNumberFormat="1" applyFont="1" applyFill="1" applyBorder="1" applyAlignment="1">
      <alignment horizontal="center" vertical="center" shrinkToFit="1"/>
      <protection/>
    </xf>
    <xf numFmtId="0" fontId="23" fillId="59" borderId="24" xfId="114" applyFont="1" applyFill="1" applyBorder="1" applyAlignment="1">
      <alignment horizontal="center" vertical="center"/>
      <protection/>
    </xf>
    <xf numFmtId="0" fontId="26" fillId="59" borderId="34" xfId="114" applyFont="1" applyFill="1" applyBorder="1" applyAlignment="1">
      <alignment horizontal="center" vertical="center"/>
      <protection/>
    </xf>
    <xf numFmtId="190" fontId="23" fillId="55" borderId="113" xfId="114" applyNumberFormat="1" applyFont="1" applyFill="1" applyBorder="1" applyAlignment="1">
      <alignment horizontal="center" vertical="center" shrinkToFit="1"/>
      <protection/>
    </xf>
    <xf numFmtId="191" fontId="23" fillId="55" borderId="31" xfId="114" applyNumberFormat="1" applyFont="1" applyFill="1" applyBorder="1" applyAlignment="1">
      <alignment horizontal="center" vertical="center"/>
      <protection/>
    </xf>
    <xf numFmtId="191" fontId="23" fillId="55" borderId="19" xfId="114" applyNumberFormat="1" applyFont="1" applyFill="1" applyBorder="1" applyAlignment="1">
      <alignment horizontal="center" vertical="center"/>
      <protection/>
    </xf>
    <xf numFmtId="0" fontId="26" fillId="59" borderId="87" xfId="114" applyFont="1" applyFill="1" applyBorder="1" applyAlignment="1">
      <alignment horizontal="center" vertical="center"/>
      <protection/>
    </xf>
    <xf numFmtId="191" fontId="23" fillId="55" borderId="21" xfId="114" applyNumberFormat="1" applyFont="1" applyFill="1" applyBorder="1" applyAlignment="1">
      <alignment horizontal="center" vertical="center"/>
      <protection/>
    </xf>
    <xf numFmtId="191" fontId="23" fillId="55" borderId="45" xfId="114" applyNumberFormat="1" applyFont="1" applyFill="1" applyBorder="1" applyAlignment="1">
      <alignment horizontal="center" vertical="center"/>
      <protection/>
    </xf>
    <xf numFmtId="190" fontId="31" fillId="55" borderId="105" xfId="114" applyNumberFormat="1" applyFont="1" applyFill="1" applyBorder="1" applyAlignment="1">
      <alignment horizontal="center" vertical="center" shrinkToFit="1"/>
      <protection/>
    </xf>
    <xf numFmtId="190" fontId="31" fillId="55" borderId="76" xfId="114" applyNumberFormat="1" applyFont="1" applyFill="1" applyBorder="1" applyAlignment="1">
      <alignment horizontal="center" vertical="center" shrinkToFit="1"/>
      <protection/>
    </xf>
    <xf numFmtId="0" fontId="31" fillId="55" borderId="31" xfId="114" applyFont="1" applyFill="1" applyBorder="1" applyAlignment="1">
      <alignment horizontal="center" vertical="center"/>
      <protection/>
    </xf>
    <xf numFmtId="0" fontId="31" fillId="55" borderId="19" xfId="114" applyFont="1" applyFill="1" applyBorder="1" applyAlignment="1">
      <alignment horizontal="center" vertical="center"/>
      <protection/>
    </xf>
    <xf numFmtId="191" fontId="31" fillId="55" borderId="19" xfId="114" applyNumberFormat="1" applyFont="1" applyFill="1" applyBorder="1" applyAlignment="1">
      <alignment horizontal="center" vertical="center"/>
      <protection/>
    </xf>
    <xf numFmtId="0" fontId="23" fillId="59" borderId="31" xfId="114" applyFont="1" applyFill="1" applyBorder="1" applyAlignment="1">
      <alignment horizontal="center" vertical="center"/>
      <protection/>
    </xf>
    <xf numFmtId="190" fontId="23" fillId="55" borderId="112" xfId="114" applyNumberFormat="1" applyFont="1" applyFill="1" applyBorder="1" applyAlignment="1">
      <alignment horizontal="center" vertical="center" shrinkToFit="1"/>
      <protection/>
    </xf>
    <xf numFmtId="191" fontId="23" fillId="55" borderId="46" xfId="114" applyNumberFormat="1" applyFont="1" applyFill="1" applyBorder="1" applyAlignment="1">
      <alignment horizontal="center" vertical="center"/>
      <protection/>
    </xf>
    <xf numFmtId="190" fontId="23" fillId="55" borderId="59" xfId="114" applyNumberFormat="1" applyFont="1" applyFill="1" applyBorder="1" applyAlignment="1">
      <alignment horizontal="center" vertical="center" shrinkToFit="1"/>
      <protection/>
    </xf>
    <xf numFmtId="191" fontId="31" fillId="55" borderId="31" xfId="114" applyNumberFormat="1" applyFont="1" applyFill="1" applyBorder="1" applyAlignment="1">
      <alignment horizontal="center" vertical="center"/>
      <protection/>
    </xf>
    <xf numFmtId="0" fontId="26" fillId="59" borderId="50" xfId="114" applyFont="1" applyFill="1" applyBorder="1" applyAlignment="1">
      <alignment horizontal="center" vertical="center"/>
      <protection/>
    </xf>
    <xf numFmtId="0" fontId="41" fillId="59" borderId="44" xfId="92" applyFont="1" applyFill="1" applyBorder="1" applyAlignment="1">
      <alignment horizontal="center" vertical="center" shrinkToFit="1"/>
      <protection/>
    </xf>
    <xf numFmtId="0" fontId="41" fillId="59" borderId="54" xfId="92" applyFont="1" applyFill="1" applyBorder="1" applyAlignment="1">
      <alignment horizontal="center" vertical="center" shrinkToFit="1"/>
      <protection/>
    </xf>
    <xf numFmtId="0" fontId="41" fillId="59" borderId="31" xfId="92" applyFont="1" applyFill="1" applyBorder="1" applyAlignment="1">
      <alignment horizontal="center" vertical="center" shrinkToFit="1"/>
      <protection/>
    </xf>
    <xf numFmtId="0" fontId="41" fillId="59" borderId="19" xfId="92" applyFont="1" applyFill="1" applyBorder="1" applyAlignment="1">
      <alignment horizontal="center" vertical="center" shrinkToFit="1"/>
      <protection/>
    </xf>
    <xf numFmtId="0" fontId="41" fillId="59" borderId="66" xfId="92" applyFont="1" applyFill="1" applyBorder="1" applyAlignment="1">
      <alignment horizontal="center" vertical="center" shrinkToFit="1"/>
      <protection/>
    </xf>
    <xf numFmtId="0" fontId="41" fillId="59" borderId="99" xfId="92" applyFont="1" applyFill="1" applyBorder="1" applyAlignment="1">
      <alignment horizontal="center" vertical="center" shrinkToFit="1"/>
      <protection/>
    </xf>
    <xf numFmtId="0" fontId="41" fillId="59" borderId="21" xfId="92" applyFont="1" applyFill="1" applyBorder="1" applyAlignment="1">
      <alignment horizontal="center" vertical="center" shrinkToFit="1"/>
      <protection/>
    </xf>
    <xf numFmtId="0" fontId="25" fillId="0" borderId="23" xfId="114" applyFont="1" applyBorder="1" applyAlignment="1">
      <alignment horizontal="center" vertical="center"/>
      <protection/>
    </xf>
    <xf numFmtId="190" fontId="23" fillId="0" borderId="105" xfId="114" applyNumberFormat="1" applyFont="1" applyBorder="1" applyAlignment="1">
      <alignment horizontal="center" vertical="center" shrinkToFit="1"/>
      <protection/>
    </xf>
    <xf numFmtId="191" fontId="23" fillId="0" borderId="21" xfId="114" applyNumberFormat="1" applyFont="1" applyBorder="1" applyAlignment="1">
      <alignment horizontal="center" vertical="center"/>
      <protection/>
    </xf>
    <xf numFmtId="0" fontId="25" fillId="0" borderId="115" xfId="114" applyFont="1" applyBorder="1" applyAlignment="1">
      <alignment horizontal="center" vertical="center" shrinkToFit="1"/>
      <protection/>
    </xf>
    <xf numFmtId="0" fontId="25" fillId="0" borderId="29" xfId="114" applyFont="1" applyBorder="1" applyAlignment="1">
      <alignment horizontal="center" vertical="center" shrinkToFit="1"/>
      <protection/>
    </xf>
    <xf numFmtId="0" fontId="25" fillId="0" borderId="0" xfId="114" applyFont="1" applyBorder="1" applyAlignment="1">
      <alignment horizontal="center" vertical="center" shrinkToFit="1"/>
      <protection/>
    </xf>
    <xf numFmtId="0" fontId="25" fillId="0" borderId="84" xfId="114" applyFont="1" applyBorder="1" applyAlignment="1">
      <alignment horizontal="center" vertical="center" shrinkToFit="1"/>
      <protection/>
    </xf>
    <xf numFmtId="0" fontId="101" fillId="0" borderId="74" xfId="114" applyFont="1" applyBorder="1" applyAlignment="1">
      <alignment horizontal="center" vertical="center"/>
      <protection/>
    </xf>
    <xf numFmtId="0" fontId="25" fillId="0" borderId="74" xfId="114" applyFont="1" applyBorder="1" applyAlignment="1">
      <alignment horizontal="center" vertical="center"/>
      <protection/>
    </xf>
    <xf numFmtId="0" fontId="104" fillId="0" borderId="0" xfId="114" applyFont="1" applyAlignment="1">
      <alignment horizontal="left"/>
      <protection/>
    </xf>
    <xf numFmtId="180" fontId="4" fillId="55" borderId="46" xfId="109" applyNumberFormat="1" applyFont="1" applyFill="1" applyBorder="1" applyAlignment="1">
      <alignment horizontal="center" vertical="center"/>
      <protection/>
    </xf>
    <xf numFmtId="180" fontId="4" fillId="55" borderId="69" xfId="109" applyNumberFormat="1" applyFont="1" applyFill="1" applyBorder="1" applyAlignment="1">
      <alignment horizontal="center" vertical="center"/>
      <protection/>
    </xf>
    <xf numFmtId="0" fontId="14" fillId="55" borderId="21" xfId="114" applyFont="1" applyFill="1" applyBorder="1" applyAlignment="1">
      <alignment horizontal="center" textRotation="255" wrapText="1"/>
      <protection/>
    </xf>
    <xf numFmtId="0" fontId="14" fillId="55" borderId="50" xfId="114" applyFont="1" applyFill="1" applyBorder="1" applyAlignment="1">
      <alignment horizontal="center" textRotation="255" wrapText="1"/>
      <protection/>
    </xf>
    <xf numFmtId="0" fontId="14" fillId="55" borderId="31" xfId="114" applyFont="1" applyFill="1" applyBorder="1" applyAlignment="1">
      <alignment horizontal="center" textRotation="255" wrapText="1"/>
      <protection/>
    </xf>
    <xf numFmtId="0" fontId="14" fillId="55" borderId="105" xfId="114" applyFont="1" applyFill="1" applyBorder="1" applyAlignment="1">
      <alignment horizontal="center" textRotation="255" wrapText="1"/>
      <protection/>
    </xf>
    <xf numFmtId="0" fontId="14" fillId="55" borderId="113" xfId="114" applyFont="1" applyFill="1" applyBorder="1" applyAlignment="1">
      <alignment horizontal="center" textRotation="255" wrapText="1"/>
      <protection/>
    </xf>
    <xf numFmtId="0" fontId="14" fillId="55" borderId="76" xfId="114" applyFont="1" applyFill="1" applyBorder="1" applyAlignment="1">
      <alignment horizontal="center" textRotation="255" wrapText="1"/>
      <protection/>
    </xf>
    <xf numFmtId="49" fontId="15" fillId="0" borderId="116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117" xfId="0" applyFont="1" applyBorder="1" applyAlignment="1">
      <alignment/>
    </xf>
    <xf numFmtId="0" fontId="14" fillId="55" borderId="112" xfId="109" applyFont="1" applyFill="1" applyBorder="1" applyAlignment="1">
      <alignment horizontal="center" textRotation="255" shrinkToFit="1"/>
      <protection/>
    </xf>
    <xf numFmtId="0" fontId="14" fillId="55" borderId="113" xfId="109" applyFont="1" applyFill="1" applyBorder="1" applyAlignment="1">
      <alignment horizontal="center" textRotation="255" shrinkToFit="1"/>
      <protection/>
    </xf>
    <xf numFmtId="0" fontId="14" fillId="55" borderId="76" xfId="109" applyFont="1" applyFill="1" applyBorder="1" applyAlignment="1">
      <alignment horizontal="center" textRotation="255" shrinkToFit="1"/>
      <protection/>
    </xf>
    <xf numFmtId="176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87" xfId="109" applyFont="1" applyFill="1" applyBorder="1" applyAlignment="1">
      <alignment horizontal="center" textRotation="255" shrinkToFit="1"/>
      <protection/>
    </xf>
    <xf numFmtId="0" fontId="14" fillId="55" borderId="50" xfId="109" applyFont="1" applyFill="1" applyBorder="1" applyAlignment="1">
      <alignment horizontal="center" textRotation="255" shrinkToFit="1"/>
      <protection/>
    </xf>
    <xf numFmtId="0" fontId="14" fillId="55" borderId="31" xfId="109" applyFont="1" applyFill="1" applyBorder="1" applyAlignment="1">
      <alignment horizontal="center" textRotation="255" shrinkToFit="1"/>
      <protection/>
    </xf>
    <xf numFmtId="177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46" xfId="109" applyFont="1" applyFill="1" applyBorder="1" applyAlignment="1">
      <alignment horizontal="center" vertical="center" textRotation="255" shrinkToFit="1"/>
      <protection/>
    </xf>
    <xf numFmtId="0" fontId="14" fillId="55" borderId="19" xfId="109" applyFont="1" applyFill="1" applyBorder="1" applyAlignment="1">
      <alignment horizontal="center" vertical="center" textRotation="255" shrinkToFit="1"/>
      <protection/>
    </xf>
    <xf numFmtId="178" fontId="4" fillId="55" borderId="46" xfId="109" applyNumberFormat="1" applyFont="1" applyFill="1" applyBorder="1" applyAlignment="1">
      <alignment horizontal="center" vertical="center" shrinkToFit="1"/>
      <protection/>
    </xf>
    <xf numFmtId="0" fontId="14" fillId="55" borderId="118" xfId="109" applyFont="1" applyFill="1" applyBorder="1" applyAlignment="1">
      <alignment horizontal="center" vertical="center" textRotation="255"/>
      <protection/>
    </xf>
    <xf numFmtId="0" fontId="14" fillId="55" borderId="99" xfId="109" applyFont="1" applyFill="1" applyBorder="1" applyAlignment="1">
      <alignment horizontal="center" vertical="center" textRotation="255"/>
      <protection/>
    </xf>
    <xf numFmtId="0" fontId="14" fillId="55" borderId="44" xfId="109" applyFont="1" applyFill="1" applyBorder="1" applyAlignment="1">
      <alignment horizontal="center" vertical="center" textRotation="255"/>
      <protection/>
    </xf>
    <xf numFmtId="179" fontId="4" fillId="55" borderId="46" xfId="109" applyNumberFormat="1" applyFont="1" applyFill="1" applyBorder="1" applyAlignment="1">
      <alignment horizontal="center" vertical="center"/>
      <protection/>
    </xf>
    <xf numFmtId="0" fontId="14" fillId="55" borderId="87" xfId="109" applyFont="1" applyFill="1" applyBorder="1" applyAlignment="1">
      <alignment horizontal="center" textRotation="255"/>
      <protection/>
    </xf>
    <xf numFmtId="0" fontId="14" fillId="55" borderId="50" xfId="109" applyFont="1" applyFill="1" applyBorder="1" applyAlignment="1">
      <alignment horizontal="center" textRotation="255"/>
      <protection/>
    </xf>
    <xf numFmtId="0" fontId="14" fillId="55" borderId="31" xfId="109" applyFont="1" applyFill="1" applyBorder="1" applyAlignment="1">
      <alignment horizontal="center" textRotation="255"/>
      <protection/>
    </xf>
    <xf numFmtId="0" fontId="14" fillId="55" borderId="66" xfId="109" applyFont="1" applyFill="1" applyBorder="1" applyAlignment="1">
      <alignment horizontal="center" textRotation="255" shrinkToFit="1"/>
      <protection/>
    </xf>
    <xf numFmtId="0" fontId="14" fillId="55" borderId="99" xfId="109" applyFont="1" applyFill="1" applyBorder="1" applyAlignment="1">
      <alignment horizontal="center" textRotation="255" shrinkToFit="1"/>
      <protection/>
    </xf>
    <xf numFmtId="0" fontId="14" fillId="55" borderId="44" xfId="109" applyFont="1" applyFill="1" applyBorder="1" applyAlignment="1">
      <alignment horizontal="center" textRotation="255" shrinkToFit="1"/>
      <protection/>
    </xf>
    <xf numFmtId="0" fontId="14" fillId="0" borderId="105" xfId="114" applyFont="1" applyFill="1" applyBorder="1" applyAlignment="1">
      <alignment horizontal="center" textRotation="255" wrapText="1"/>
      <protection/>
    </xf>
    <xf numFmtId="0" fontId="14" fillId="0" borderId="113" xfId="114" applyFont="1" applyFill="1" applyBorder="1" applyAlignment="1">
      <alignment horizontal="center" textRotation="255" wrapText="1"/>
      <protection/>
    </xf>
    <xf numFmtId="0" fontId="14" fillId="0" borderId="76" xfId="114" applyFont="1" applyFill="1" applyBorder="1" applyAlignment="1">
      <alignment horizontal="center" textRotation="255" wrapText="1"/>
      <protection/>
    </xf>
    <xf numFmtId="0" fontId="14" fillId="0" borderId="21" xfId="114" applyFont="1" applyFill="1" applyBorder="1" applyAlignment="1">
      <alignment horizontal="center" textRotation="255" wrapText="1"/>
      <protection/>
    </xf>
    <xf numFmtId="0" fontId="14" fillId="0" borderId="50" xfId="114" applyFont="1" applyFill="1" applyBorder="1" applyAlignment="1">
      <alignment horizontal="center" textRotation="255" wrapText="1"/>
      <protection/>
    </xf>
    <xf numFmtId="0" fontId="14" fillId="0" borderId="31" xfId="114" applyFont="1" applyFill="1" applyBorder="1" applyAlignment="1">
      <alignment horizontal="center" textRotation="255" wrapText="1"/>
      <protection/>
    </xf>
    <xf numFmtId="0" fontId="14" fillId="55" borderId="105" xfId="109" applyFont="1" applyFill="1" applyBorder="1" applyAlignment="1">
      <alignment horizontal="center" textRotation="255" shrinkToFit="1"/>
      <protection/>
    </xf>
    <xf numFmtId="0" fontId="14" fillId="55" borderId="66" xfId="109" applyFont="1" applyFill="1" applyBorder="1" applyAlignment="1">
      <alignment horizontal="left" textRotation="255" shrinkToFit="1"/>
      <protection/>
    </xf>
    <xf numFmtId="0" fontId="14" fillId="55" borderId="99" xfId="109" applyFont="1" applyFill="1" applyBorder="1" applyAlignment="1">
      <alignment horizontal="left" textRotation="255" shrinkToFit="1"/>
      <protection/>
    </xf>
    <xf numFmtId="0" fontId="14" fillId="55" borderId="44" xfId="109" applyFont="1" applyFill="1" applyBorder="1" applyAlignment="1">
      <alignment horizontal="left" textRotation="255" shrinkToFit="1"/>
      <protection/>
    </xf>
    <xf numFmtId="0" fontId="14" fillId="55" borderId="0" xfId="109" applyFont="1" applyFill="1" applyBorder="1" applyAlignment="1">
      <alignment horizontal="center" textRotation="255" shrinkToFit="1"/>
      <protection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24" xfId="0" applyFont="1" applyFill="1" applyBorder="1" applyAlignment="1">
      <alignment horizontal="center" vertical="center" textRotation="255" wrapText="1"/>
    </xf>
    <xf numFmtId="0" fontId="14" fillId="55" borderId="105" xfId="114" applyFont="1" applyFill="1" applyBorder="1" applyAlignment="1">
      <alignment horizontal="center" textRotation="255" shrinkToFit="1"/>
      <protection/>
    </xf>
    <xf numFmtId="0" fontId="14" fillId="55" borderId="113" xfId="114" applyFont="1" applyFill="1" applyBorder="1" applyAlignment="1">
      <alignment horizontal="center" textRotation="255" shrinkToFit="1"/>
      <protection/>
    </xf>
    <xf numFmtId="0" fontId="14" fillId="55" borderId="76" xfId="114" applyFont="1" applyFill="1" applyBorder="1" applyAlignment="1">
      <alignment horizontal="center" textRotation="255" shrinkToFit="1"/>
      <protection/>
    </xf>
    <xf numFmtId="0" fontId="14" fillId="0" borderId="119" xfId="114" applyFont="1" applyFill="1" applyBorder="1" applyAlignment="1">
      <alignment horizontal="center" textRotation="255" shrinkToFit="1"/>
      <protection/>
    </xf>
    <xf numFmtId="0" fontId="14" fillId="0" borderId="120" xfId="114" applyFont="1" applyFill="1" applyBorder="1" applyAlignment="1">
      <alignment horizontal="center" textRotation="255" shrinkToFit="1"/>
      <protection/>
    </xf>
    <xf numFmtId="0" fontId="14" fillId="0" borderId="121" xfId="114" applyFont="1" applyFill="1" applyBorder="1" applyAlignment="1">
      <alignment horizontal="center" textRotation="255" shrinkToFit="1"/>
      <protection/>
    </xf>
    <xf numFmtId="0" fontId="14" fillId="55" borderId="21" xfId="114" applyFont="1" applyFill="1" applyBorder="1" applyAlignment="1">
      <alignment horizontal="center" textRotation="255" shrinkToFit="1"/>
      <protection/>
    </xf>
    <xf numFmtId="0" fontId="14" fillId="55" borderId="50" xfId="114" applyFont="1" applyFill="1" applyBorder="1" applyAlignment="1">
      <alignment horizontal="center" textRotation="255" shrinkToFit="1"/>
      <protection/>
    </xf>
    <xf numFmtId="0" fontId="14" fillId="55" borderId="31" xfId="114" applyFont="1" applyFill="1" applyBorder="1" applyAlignment="1">
      <alignment horizontal="center" textRotation="255" shrinkToFit="1"/>
      <protection/>
    </xf>
    <xf numFmtId="0" fontId="17" fillId="0" borderId="59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14" fillId="55" borderId="119" xfId="114" applyFont="1" applyFill="1" applyBorder="1" applyAlignment="1">
      <alignment horizontal="center" textRotation="255" shrinkToFit="1"/>
      <protection/>
    </xf>
    <xf numFmtId="0" fontId="14" fillId="55" borderId="120" xfId="114" applyFont="1" applyFill="1" applyBorder="1" applyAlignment="1">
      <alignment horizontal="center" textRotation="255" shrinkToFit="1"/>
      <protection/>
    </xf>
    <xf numFmtId="0" fontId="14" fillId="55" borderId="121" xfId="114" applyFont="1" applyFill="1" applyBorder="1" applyAlignment="1">
      <alignment horizontal="center" textRotation="255" shrinkToFit="1"/>
      <protection/>
    </xf>
    <xf numFmtId="180" fontId="66" fillId="55" borderId="46" xfId="107" applyNumberFormat="1" applyFont="1" applyFill="1" applyBorder="1" applyAlignment="1">
      <alignment horizontal="center" vertical="center"/>
      <protection/>
    </xf>
    <xf numFmtId="180" fontId="66" fillId="55" borderId="69" xfId="107" applyNumberFormat="1" applyFont="1" applyFill="1" applyBorder="1" applyAlignment="1">
      <alignment horizontal="center" vertical="center"/>
      <protection/>
    </xf>
    <xf numFmtId="0" fontId="14" fillId="0" borderId="19" xfId="114" applyFont="1" applyFill="1" applyBorder="1" applyAlignment="1">
      <alignment horizontal="center" textRotation="255" wrapText="1"/>
      <protection/>
    </xf>
    <xf numFmtId="0" fontId="14" fillId="55" borderId="21" xfId="114" applyFont="1" applyFill="1" applyBorder="1" applyAlignment="1">
      <alignment horizontal="center" vertical="center" textRotation="255" wrapText="1"/>
      <protection/>
    </xf>
    <xf numFmtId="0" fontId="14" fillId="55" borderId="50" xfId="114" applyFont="1" applyFill="1" applyBorder="1" applyAlignment="1">
      <alignment horizontal="center" vertical="center" textRotation="255" wrapText="1"/>
      <protection/>
    </xf>
    <xf numFmtId="0" fontId="14" fillId="55" borderId="31" xfId="114" applyFont="1" applyFill="1" applyBorder="1" applyAlignment="1">
      <alignment horizontal="center" vertical="center" textRotation="255" wrapText="1"/>
      <protection/>
    </xf>
    <xf numFmtId="0" fontId="14" fillId="55" borderId="21" xfId="114" applyFont="1" applyFill="1" applyBorder="1" applyAlignment="1">
      <alignment textRotation="255" wrapText="1"/>
      <protection/>
    </xf>
    <xf numFmtId="0" fontId="14" fillId="55" borderId="50" xfId="114" applyFont="1" applyFill="1" applyBorder="1" applyAlignment="1">
      <alignment textRotation="255" wrapText="1"/>
      <protection/>
    </xf>
    <xf numFmtId="0" fontId="14" fillId="55" borderId="31" xfId="114" applyFont="1" applyFill="1" applyBorder="1" applyAlignment="1">
      <alignment textRotation="255" wrapText="1"/>
      <protection/>
    </xf>
    <xf numFmtId="0" fontId="14" fillId="55" borderId="19" xfId="114" applyFont="1" applyFill="1" applyBorder="1" applyAlignment="1">
      <alignment horizontal="center" textRotation="255" wrapText="1"/>
      <protection/>
    </xf>
    <xf numFmtId="0" fontId="71" fillId="0" borderId="51" xfId="0" applyFont="1" applyBorder="1" applyAlignment="1">
      <alignment/>
    </xf>
    <xf numFmtId="0" fontId="71" fillId="0" borderId="117" xfId="0" applyFont="1" applyBorder="1" applyAlignment="1">
      <alignment/>
    </xf>
    <xf numFmtId="0" fontId="14" fillId="55" borderId="112" xfId="107" applyFont="1" applyFill="1" applyBorder="1" applyAlignment="1">
      <alignment horizontal="center" textRotation="255" shrinkToFit="1"/>
      <protection/>
    </xf>
    <xf numFmtId="0" fontId="14" fillId="55" borderId="113" xfId="107" applyFont="1" applyFill="1" applyBorder="1" applyAlignment="1">
      <alignment horizontal="center" textRotation="255" shrinkToFit="1"/>
      <protection/>
    </xf>
    <xf numFmtId="0" fontId="14" fillId="55" borderId="76" xfId="107" applyFont="1" applyFill="1" applyBorder="1" applyAlignment="1">
      <alignment horizontal="center" textRotation="255" shrinkToFit="1"/>
      <protection/>
    </xf>
    <xf numFmtId="176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87" xfId="107" applyFont="1" applyFill="1" applyBorder="1" applyAlignment="1">
      <alignment horizontal="center" vertical="center" textRotation="255" shrinkToFit="1"/>
      <protection/>
    </xf>
    <xf numFmtId="0" fontId="14" fillId="55" borderId="50" xfId="107" applyFont="1" applyFill="1" applyBorder="1" applyAlignment="1">
      <alignment horizontal="center" vertical="center" textRotation="255" shrinkToFit="1"/>
      <protection/>
    </xf>
    <xf numFmtId="0" fontId="14" fillId="55" borderId="31" xfId="107" applyFont="1" applyFill="1" applyBorder="1" applyAlignment="1">
      <alignment horizontal="center" vertical="center" textRotation="255" shrinkToFit="1"/>
      <protection/>
    </xf>
    <xf numFmtId="177" fontId="66" fillId="0" borderId="46" xfId="107" applyNumberFormat="1" applyFont="1" applyFill="1" applyBorder="1" applyAlignment="1">
      <alignment horizontal="center" vertical="center" shrinkToFit="1"/>
      <protection/>
    </xf>
    <xf numFmtId="0" fontId="14" fillId="55" borderId="46" xfId="107" applyFont="1" applyFill="1" applyBorder="1" applyAlignment="1">
      <alignment horizontal="center" vertical="center" textRotation="255" shrinkToFit="1"/>
      <protection/>
    </xf>
    <xf numFmtId="0" fontId="14" fillId="55" borderId="19" xfId="107" applyFont="1" applyFill="1" applyBorder="1" applyAlignment="1">
      <alignment horizontal="center" vertical="center" textRotation="255" shrinkToFit="1"/>
      <protection/>
    </xf>
    <xf numFmtId="178" fontId="66" fillId="55" borderId="46" xfId="107" applyNumberFormat="1" applyFont="1" applyFill="1" applyBorder="1" applyAlignment="1">
      <alignment horizontal="center" vertical="center" shrinkToFit="1"/>
      <protection/>
    </xf>
    <xf numFmtId="0" fontId="14" fillId="55" borderId="118" xfId="107" applyFont="1" applyFill="1" applyBorder="1" applyAlignment="1">
      <alignment vertical="center" textRotation="255"/>
      <protection/>
    </xf>
    <xf numFmtId="0" fontId="14" fillId="55" borderId="99" xfId="107" applyFont="1" applyFill="1" applyBorder="1" applyAlignment="1">
      <alignment vertical="center" textRotation="255"/>
      <protection/>
    </xf>
    <xf numFmtId="0" fontId="14" fillId="55" borderId="44" xfId="107" applyFont="1" applyFill="1" applyBorder="1" applyAlignment="1">
      <alignment vertical="center" textRotation="255"/>
      <protection/>
    </xf>
    <xf numFmtId="179" fontId="66" fillId="0" borderId="46" xfId="107" applyNumberFormat="1" applyFont="1" applyFill="1" applyBorder="1" applyAlignment="1">
      <alignment horizontal="center" vertical="center"/>
      <protection/>
    </xf>
    <xf numFmtId="0" fontId="14" fillId="55" borderId="87" xfId="107" applyFont="1" applyFill="1" applyBorder="1" applyAlignment="1">
      <alignment horizontal="center" textRotation="255"/>
      <protection/>
    </xf>
    <xf numFmtId="0" fontId="14" fillId="55" borderId="50" xfId="107" applyFont="1" applyFill="1" applyBorder="1" applyAlignment="1">
      <alignment horizontal="center" textRotation="255"/>
      <protection/>
    </xf>
    <xf numFmtId="0" fontId="14" fillId="55" borderId="66" xfId="107" applyFont="1" applyFill="1" applyBorder="1" applyAlignment="1">
      <alignment horizontal="center" textRotation="255" shrinkToFit="1"/>
      <protection/>
    </xf>
    <xf numFmtId="0" fontId="14" fillId="55" borderId="99" xfId="107" applyFont="1" applyFill="1" applyBorder="1" applyAlignment="1">
      <alignment horizontal="center" textRotation="255" shrinkToFit="1"/>
      <protection/>
    </xf>
    <xf numFmtId="0" fontId="14" fillId="55" borderId="44" xfId="107" applyFont="1" applyFill="1" applyBorder="1" applyAlignment="1">
      <alignment horizontal="center" textRotation="255" shrinkToFit="1"/>
      <protection/>
    </xf>
    <xf numFmtId="0" fontId="14" fillId="0" borderId="21" xfId="114" applyFont="1" applyFill="1" applyBorder="1" applyAlignment="1">
      <alignment horizontal="center" vertical="center" textRotation="255" wrapText="1"/>
      <protection/>
    </xf>
    <xf numFmtId="0" fontId="14" fillId="0" borderId="50" xfId="114" applyFont="1" applyFill="1" applyBorder="1" applyAlignment="1">
      <alignment horizontal="center" vertical="center" textRotation="255" wrapText="1"/>
      <protection/>
    </xf>
    <xf numFmtId="0" fontId="14" fillId="0" borderId="31" xfId="114" applyFont="1" applyFill="1" applyBorder="1" applyAlignment="1">
      <alignment horizontal="center" vertical="center" textRotation="255" wrapText="1"/>
      <protection/>
    </xf>
    <xf numFmtId="0" fontId="14" fillId="0" borderId="19" xfId="114" applyFont="1" applyFill="1" applyBorder="1" applyAlignment="1">
      <alignment textRotation="255" wrapText="1"/>
      <protection/>
    </xf>
    <xf numFmtId="0" fontId="14" fillId="55" borderId="105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horizontal="center" vertical="center" textRotation="255" shrinkToFit="1"/>
      <protection/>
    </xf>
    <xf numFmtId="0" fontId="14" fillId="55" borderId="99" xfId="107" applyFont="1" applyFill="1" applyBorder="1" applyAlignment="1">
      <alignment horizontal="center" vertical="center" textRotation="255" shrinkToFit="1"/>
      <protection/>
    </xf>
    <xf numFmtId="0" fontId="14" fillId="55" borderId="44" xfId="107" applyFont="1" applyFill="1" applyBorder="1" applyAlignment="1">
      <alignment horizontal="center" vertical="center" textRotation="255" shrinkToFit="1"/>
      <protection/>
    </xf>
    <xf numFmtId="0" fontId="14" fillId="55" borderId="0" xfId="107" applyFont="1" applyFill="1" applyBorder="1" applyAlignment="1">
      <alignment horizontal="center" textRotation="255" shrinkToFit="1"/>
      <protection/>
    </xf>
    <xf numFmtId="0" fontId="14" fillId="55" borderId="66" xfId="107" applyFont="1" applyFill="1" applyBorder="1" applyAlignment="1">
      <alignment textRotation="255" shrinkToFit="1"/>
      <protection/>
    </xf>
    <xf numFmtId="0" fontId="14" fillId="55" borderId="99" xfId="107" applyFont="1" applyFill="1" applyBorder="1" applyAlignment="1">
      <alignment textRotation="255" shrinkToFit="1"/>
      <protection/>
    </xf>
    <xf numFmtId="0" fontId="14" fillId="55" borderId="44" xfId="107" applyFont="1" applyFill="1" applyBorder="1" applyAlignment="1">
      <alignment textRotation="255" shrinkToFit="1"/>
      <protection/>
    </xf>
    <xf numFmtId="0" fontId="5" fillId="55" borderId="19" xfId="0" applyFont="1" applyFill="1" applyBorder="1" applyAlignment="1">
      <alignment horizontal="center" vertical="center" textRotation="255" wrapText="1"/>
    </xf>
    <xf numFmtId="0" fontId="5" fillId="55" borderId="24" xfId="0" applyFont="1" applyFill="1" applyBorder="1" applyAlignment="1">
      <alignment horizontal="center" vertical="center" textRotation="255" wrapText="1"/>
    </xf>
    <xf numFmtId="0" fontId="14" fillId="55" borderId="83" xfId="114" applyFont="1" applyFill="1" applyBorder="1" applyAlignment="1">
      <alignment horizontal="center" textRotation="255" shrinkToFit="1"/>
      <protection/>
    </xf>
    <xf numFmtId="0" fontId="14" fillId="55" borderId="119" xfId="114" applyFont="1" applyFill="1" applyBorder="1" applyAlignment="1">
      <alignment horizontal="center" vertical="center" textRotation="255" shrinkToFit="1"/>
      <protection/>
    </xf>
    <xf numFmtId="0" fontId="14" fillId="55" borderId="120" xfId="114" applyFont="1" applyFill="1" applyBorder="1" applyAlignment="1">
      <alignment horizontal="center" vertical="center" textRotation="255" shrinkToFit="1"/>
      <protection/>
    </xf>
    <xf numFmtId="0" fontId="14" fillId="55" borderId="121" xfId="114" applyFont="1" applyFill="1" applyBorder="1" applyAlignment="1">
      <alignment horizontal="center" vertical="center" textRotation="255" shrinkToFit="1"/>
      <protection/>
    </xf>
    <xf numFmtId="0" fontId="14" fillId="0" borderId="119" xfId="114" applyFont="1" applyFill="1" applyBorder="1" applyAlignment="1">
      <alignment textRotation="255" shrinkToFit="1"/>
      <protection/>
    </xf>
    <xf numFmtId="0" fontId="14" fillId="0" borderId="120" xfId="114" applyFont="1" applyFill="1" applyBorder="1" applyAlignment="1">
      <alignment textRotation="255" shrinkToFit="1"/>
      <protection/>
    </xf>
    <xf numFmtId="0" fontId="14" fillId="0" borderId="117" xfId="114" applyFont="1" applyFill="1" applyBorder="1" applyAlignment="1">
      <alignment textRotation="255" shrinkToFit="1"/>
      <protection/>
    </xf>
    <xf numFmtId="0" fontId="14" fillId="0" borderId="121" xfId="114" applyFont="1" applyFill="1" applyBorder="1" applyAlignment="1">
      <alignment textRotation="255" shrinkToFit="1"/>
      <protection/>
    </xf>
    <xf numFmtId="0" fontId="14" fillId="0" borderId="99" xfId="114" applyFont="1" applyFill="1" applyBorder="1" applyAlignment="1">
      <alignment horizontal="center" textRotation="255" shrinkToFit="1"/>
      <protection/>
    </xf>
    <xf numFmtId="0" fontId="5" fillId="55" borderId="59" xfId="0" applyFont="1" applyFill="1" applyBorder="1" applyAlignment="1">
      <alignment horizontal="center" vertical="center" textRotation="255" wrapText="1"/>
    </xf>
    <xf numFmtId="0" fontId="5" fillId="55" borderId="22" xfId="0" applyFont="1" applyFill="1" applyBorder="1" applyAlignment="1">
      <alignment horizontal="center" vertical="center" textRotation="255" wrapText="1"/>
    </xf>
    <xf numFmtId="0" fontId="14" fillId="55" borderId="21" xfId="114" applyFont="1" applyFill="1" applyBorder="1" applyAlignment="1">
      <alignment horizontal="left" textRotation="255" wrapText="1"/>
      <protection/>
    </xf>
    <xf numFmtId="0" fontId="14" fillId="55" borderId="50" xfId="114" applyFont="1" applyFill="1" applyBorder="1" applyAlignment="1">
      <alignment horizontal="left" textRotation="255" wrapText="1"/>
      <protection/>
    </xf>
    <xf numFmtId="0" fontId="14" fillId="55" borderId="31" xfId="114" applyFont="1" applyFill="1" applyBorder="1" applyAlignment="1">
      <alignment horizontal="left" textRotation="255" wrapText="1"/>
      <protection/>
    </xf>
    <xf numFmtId="0" fontId="14" fillId="55" borderId="87" xfId="107" applyFont="1" applyFill="1" applyBorder="1" applyAlignment="1">
      <alignment horizontal="center" textRotation="255" shrinkToFit="1"/>
      <protection/>
    </xf>
    <xf numFmtId="0" fontId="14" fillId="55" borderId="50" xfId="107" applyFont="1" applyFill="1" applyBorder="1" applyAlignment="1">
      <alignment horizontal="center" textRotation="255" shrinkToFit="1"/>
      <protection/>
    </xf>
    <xf numFmtId="0" fontId="14" fillId="55" borderId="31" xfId="107" applyFont="1" applyFill="1" applyBorder="1" applyAlignment="1">
      <alignment horizontal="center" textRotation="255" shrinkToFit="1"/>
      <protection/>
    </xf>
    <xf numFmtId="0" fontId="14" fillId="55" borderId="118" xfId="107" applyFont="1" applyFill="1" applyBorder="1" applyAlignment="1">
      <alignment horizontal="center" vertical="center" textRotation="255"/>
      <protection/>
    </xf>
    <xf numFmtId="0" fontId="14" fillId="55" borderId="99" xfId="107" applyFont="1" applyFill="1" applyBorder="1" applyAlignment="1">
      <alignment horizontal="center" vertical="center" textRotation="255"/>
      <protection/>
    </xf>
    <xf numFmtId="0" fontId="14" fillId="55" borderId="44" xfId="107" applyFont="1" applyFill="1" applyBorder="1" applyAlignment="1">
      <alignment horizontal="center" vertical="center" textRotation="255"/>
      <protection/>
    </xf>
    <xf numFmtId="0" fontId="14" fillId="55" borderId="66" xfId="107" applyFont="1" applyFill="1" applyBorder="1" applyAlignment="1">
      <alignment horizontal="left" textRotation="255" shrinkToFit="1"/>
      <protection/>
    </xf>
    <xf numFmtId="0" fontId="14" fillId="55" borderId="99" xfId="107" applyFont="1" applyFill="1" applyBorder="1" applyAlignment="1">
      <alignment horizontal="left" textRotation="255" shrinkToFit="1"/>
      <protection/>
    </xf>
    <xf numFmtId="0" fontId="14" fillId="55" borderId="44" xfId="107" applyFont="1" applyFill="1" applyBorder="1" applyAlignment="1">
      <alignment horizontal="left" textRotation="255" shrinkToFit="1"/>
      <protection/>
    </xf>
    <xf numFmtId="0" fontId="5" fillId="55" borderId="31" xfId="0" applyFont="1" applyFill="1" applyBorder="1" applyAlignment="1">
      <alignment horizontal="center" vertical="center" textRotation="255" wrapText="1"/>
    </xf>
    <xf numFmtId="0" fontId="14" fillId="55" borderId="21" xfId="114" applyFont="1" applyFill="1" applyBorder="1" applyAlignment="1">
      <alignment horizontal="left" textRotation="255" shrinkToFit="1"/>
      <protection/>
    </xf>
    <xf numFmtId="0" fontId="14" fillId="55" borderId="50" xfId="114" applyFont="1" applyFill="1" applyBorder="1" applyAlignment="1">
      <alignment horizontal="left" textRotation="255" shrinkToFit="1"/>
      <protection/>
    </xf>
    <xf numFmtId="0" fontId="14" fillId="55" borderId="31" xfId="114" applyFont="1" applyFill="1" applyBorder="1" applyAlignment="1">
      <alignment horizontal="left" textRotation="255" shrinkToFit="1"/>
      <protection/>
    </xf>
    <xf numFmtId="0" fontId="14" fillId="0" borderId="117" xfId="114" applyFont="1" applyFill="1" applyBorder="1" applyAlignment="1">
      <alignment horizontal="center" textRotation="255" shrinkToFit="1"/>
      <protection/>
    </xf>
    <xf numFmtId="0" fontId="5" fillId="55" borderId="76" xfId="0" applyFont="1" applyFill="1" applyBorder="1" applyAlignment="1">
      <alignment horizontal="center" vertical="center" textRotation="255" wrapText="1"/>
    </xf>
    <xf numFmtId="180" fontId="4" fillId="55" borderId="46" xfId="108" applyNumberFormat="1" applyFont="1" applyFill="1" applyBorder="1" applyAlignment="1">
      <alignment horizontal="center" vertical="center"/>
      <protection/>
    </xf>
    <xf numFmtId="180" fontId="4" fillId="55" borderId="69" xfId="108" applyNumberFormat="1" applyFont="1" applyFill="1" applyBorder="1" applyAlignment="1">
      <alignment horizontal="center" vertical="center"/>
      <protection/>
    </xf>
    <xf numFmtId="0" fontId="14" fillId="55" borderId="66" xfId="114" applyFont="1" applyFill="1" applyBorder="1" applyAlignment="1">
      <alignment horizontal="center" textRotation="255" wrapText="1"/>
      <protection/>
    </xf>
    <xf numFmtId="0" fontId="14" fillId="55" borderId="99" xfId="114" applyFont="1" applyFill="1" applyBorder="1" applyAlignment="1">
      <alignment horizontal="center" textRotation="255" wrapText="1"/>
      <protection/>
    </xf>
    <xf numFmtId="0" fontId="14" fillId="55" borderId="44" xfId="114" applyFont="1" applyFill="1" applyBorder="1" applyAlignment="1">
      <alignment horizontal="center" textRotation="255" wrapText="1"/>
      <protection/>
    </xf>
    <xf numFmtId="49" fontId="15" fillId="55" borderId="116" xfId="0" applyNumberFormat="1" applyFont="1" applyFill="1" applyBorder="1" applyAlignment="1">
      <alignment horizontal="center"/>
    </xf>
    <xf numFmtId="0" fontId="71" fillId="55" borderId="51" xfId="0" applyFont="1" applyFill="1" applyBorder="1" applyAlignment="1">
      <alignment/>
    </xf>
    <xf numFmtId="0" fontId="71" fillId="55" borderId="117" xfId="0" applyFont="1" applyFill="1" applyBorder="1" applyAlignment="1">
      <alignment/>
    </xf>
    <xf numFmtId="0" fontId="14" fillId="55" borderId="112" xfId="108" applyFont="1" applyFill="1" applyBorder="1" applyAlignment="1">
      <alignment horizontal="center" textRotation="255" shrinkToFit="1"/>
      <protection/>
    </xf>
    <xf numFmtId="0" fontId="14" fillId="55" borderId="113" xfId="108" applyFont="1" applyFill="1" applyBorder="1" applyAlignment="1">
      <alignment horizontal="center" textRotation="255" shrinkToFit="1"/>
      <protection/>
    </xf>
    <xf numFmtId="0" fontId="14" fillId="55" borderId="76" xfId="108" applyFont="1" applyFill="1" applyBorder="1" applyAlignment="1">
      <alignment horizontal="center" textRotation="255" shrinkToFit="1"/>
      <protection/>
    </xf>
    <xf numFmtId="176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87" xfId="108" applyFont="1" applyFill="1" applyBorder="1" applyAlignment="1">
      <alignment horizontal="center" textRotation="255" shrinkToFit="1"/>
      <protection/>
    </xf>
    <xf numFmtId="0" fontId="14" fillId="55" borderId="50" xfId="108" applyFont="1" applyFill="1" applyBorder="1" applyAlignment="1">
      <alignment horizontal="center" textRotation="255" shrinkToFit="1"/>
      <protection/>
    </xf>
    <xf numFmtId="0" fontId="14" fillId="55" borderId="31" xfId="108" applyFont="1" applyFill="1" applyBorder="1" applyAlignment="1">
      <alignment horizontal="center" textRotation="255" shrinkToFit="1"/>
      <protection/>
    </xf>
    <xf numFmtId="177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46" xfId="108" applyFont="1" applyFill="1" applyBorder="1" applyAlignment="1">
      <alignment horizontal="center" vertical="center" textRotation="255" shrinkToFit="1"/>
      <protection/>
    </xf>
    <xf numFmtId="0" fontId="14" fillId="55" borderId="19" xfId="108" applyFont="1" applyFill="1" applyBorder="1" applyAlignment="1">
      <alignment horizontal="center" vertical="center" textRotation="255" shrinkToFit="1"/>
      <protection/>
    </xf>
    <xf numFmtId="178" fontId="4" fillId="55" borderId="46" xfId="108" applyNumberFormat="1" applyFont="1" applyFill="1" applyBorder="1" applyAlignment="1">
      <alignment horizontal="center" vertical="center" shrinkToFit="1"/>
      <protection/>
    </xf>
    <xf numFmtId="0" fontId="14" fillId="55" borderId="118" xfId="108" applyFont="1" applyFill="1" applyBorder="1" applyAlignment="1">
      <alignment horizontal="center" vertical="center" textRotation="255"/>
      <protection/>
    </xf>
    <xf numFmtId="0" fontId="14" fillId="55" borderId="99" xfId="108" applyFont="1" applyFill="1" applyBorder="1" applyAlignment="1">
      <alignment horizontal="center" vertical="center" textRotation="255"/>
      <protection/>
    </xf>
    <xf numFmtId="0" fontId="14" fillId="55" borderId="44" xfId="108" applyFont="1" applyFill="1" applyBorder="1" applyAlignment="1">
      <alignment horizontal="center" vertical="center" textRotation="255"/>
      <protection/>
    </xf>
    <xf numFmtId="179" fontId="4" fillId="55" borderId="46" xfId="108" applyNumberFormat="1" applyFont="1" applyFill="1" applyBorder="1" applyAlignment="1">
      <alignment horizontal="center" vertical="center"/>
      <protection/>
    </xf>
    <xf numFmtId="0" fontId="14" fillId="55" borderId="87" xfId="108" applyFont="1" applyFill="1" applyBorder="1" applyAlignment="1">
      <alignment horizontal="center" textRotation="255"/>
      <protection/>
    </xf>
    <xf numFmtId="0" fontId="14" fillId="55" borderId="50" xfId="108" applyFont="1" applyFill="1" applyBorder="1" applyAlignment="1">
      <alignment horizontal="center" textRotation="255"/>
      <protection/>
    </xf>
    <xf numFmtId="0" fontId="14" fillId="55" borderId="31" xfId="108" applyFont="1" applyFill="1" applyBorder="1" applyAlignment="1">
      <alignment horizontal="center" textRotation="255"/>
      <protection/>
    </xf>
    <xf numFmtId="0" fontId="14" fillId="55" borderId="105" xfId="108" applyFont="1" applyFill="1" applyBorder="1" applyAlignment="1">
      <alignment horizontal="center" textRotation="255" shrinkToFit="1"/>
      <protection/>
    </xf>
    <xf numFmtId="0" fontId="14" fillId="55" borderId="66" xfId="108" applyFont="1" applyFill="1" applyBorder="1" applyAlignment="1">
      <alignment horizontal="left" textRotation="255" shrinkToFit="1"/>
      <protection/>
    </xf>
    <xf numFmtId="0" fontId="14" fillId="55" borderId="99" xfId="108" applyFont="1" applyFill="1" applyBorder="1" applyAlignment="1">
      <alignment horizontal="left" textRotation="255" shrinkToFit="1"/>
      <protection/>
    </xf>
    <xf numFmtId="0" fontId="14" fillId="55" borderId="44" xfId="108" applyFont="1" applyFill="1" applyBorder="1" applyAlignment="1">
      <alignment horizontal="left" textRotation="255" shrinkToFit="1"/>
      <protection/>
    </xf>
    <xf numFmtId="0" fontId="14" fillId="55" borderId="66" xfId="108" applyFont="1" applyFill="1" applyBorder="1" applyAlignment="1">
      <alignment horizontal="center" textRotation="255" shrinkToFit="1"/>
      <protection/>
    </xf>
    <xf numFmtId="0" fontId="14" fillId="55" borderId="99" xfId="108" applyFont="1" applyFill="1" applyBorder="1" applyAlignment="1">
      <alignment horizontal="center" textRotation="255" shrinkToFit="1"/>
      <protection/>
    </xf>
    <xf numFmtId="0" fontId="14" fillId="55" borderId="0" xfId="108" applyFont="1" applyFill="1" applyBorder="1" applyAlignment="1">
      <alignment horizontal="center" textRotation="255" shrinkToFit="1"/>
      <protection/>
    </xf>
    <xf numFmtId="0" fontId="14" fillId="55" borderId="44" xfId="108" applyFont="1" applyFill="1" applyBorder="1" applyAlignment="1">
      <alignment horizontal="center" textRotation="255" shrinkToFit="1"/>
      <protection/>
    </xf>
    <xf numFmtId="0" fontId="17" fillId="55" borderId="19" xfId="0" applyFont="1" applyFill="1" applyBorder="1" applyAlignment="1">
      <alignment horizontal="center" vertical="center" textRotation="255" wrapText="1"/>
    </xf>
    <xf numFmtId="0" fontId="17" fillId="55" borderId="24" xfId="0" applyFont="1" applyFill="1" applyBorder="1" applyAlignment="1">
      <alignment horizontal="center" vertical="center" textRotation="255" wrapText="1"/>
    </xf>
    <xf numFmtId="0" fontId="14" fillId="55" borderId="19" xfId="114" applyFont="1" applyFill="1" applyBorder="1" applyAlignment="1">
      <alignment horizontal="center" textRotation="255" shrinkToFit="1"/>
      <protection/>
    </xf>
    <xf numFmtId="0" fontId="14" fillId="55" borderId="45" xfId="114" applyFont="1" applyFill="1" applyBorder="1" applyAlignment="1">
      <alignment horizontal="center" textRotation="255" shrinkToFit="1"/>
      <protection/>
    </xf>
    <xf numFmtId="0" fontId="17" fillId="55" borderId="59" xfId="0" applyFont="1" applyFill="1" applyBorder="1" applyAlignment="1">
      <alignment horizontal="center" vertical="center" textRotation="255" wrapText="1"/>
    </xf>
    <xf numFmtId="0" fontId="17" fillId="55" borderId="22" xfId="0" applyFont="1" applyFill="1" applyBorder="1" applyAlignment="1">
      <alignment horizontal="center" vertical="center" textRotation="255" wrapText="1"/>
    </xf>
    <xf numFmtId="0" fontId="14" fillId="55" borderId="0" xfId="114" applyFont="1" applyFill="1" applyBorder="1" applyAlignment="1">
      <alignment horizontal="center" textRotation="255" wrapText="1"/>
      <protection/>
    </xf>
    <xf numFmtId="0" fontId="14" fillId="55" borderId="99" xfId="114" applyFont="1" applyFill="1" applyBorder="1" applyAlignment="1">
      <alignment horizontal="center" textRotation="255" shrinkToFit="1"/>
      <protection/>
    </xf>
    <xf numFmtId="0" fontId="14" fillId="55" borderId="122" xfId="114" applyFont="1" applyFill="1" applyBorder="1" applyAlignment="1">
      <alignment horizontal="center" textRotation="255" shrinkToFit="1"/>
      <protection/>
    </xf>
    <xf numFmtId="0" fontId="14" fillId="55" borderId="114" xfId="108" applyFont="1" applyFill="1" applyBorder="1" applyAlignment="1">
      <alignment horizontal="center" textRotation="255" shrinkToFit="1"/>
      <protection/>
    </xf>
    <xf numFmtId="0" fontId="14" fillId="55" borderId="24" xfId="114" applyFont="1" applyFill="1" applyBorder="1" applyAlignment="1">
      <alignment horizontal="center" textRotation="255" shrinkToFit="1"/>
      <protection/>
    </xf>
    <xf numFmtId="0" fontId="14" fillId="0" borderId="19" xfId="114" applyFont="1" applyFill="1" applyBorder="1" applyAlignment="1">
      <alignment horizontal="center" textRotation="255" shrinkToFit="1"/>
      <protection/>
    </xf>
    <xf numFmtId="0" fontId="17" fillId="0" borderId="59" xfId="100" applyFont="1" applyFill="1" applyBorder="1" applyAlignment="1">
      <alignment horizontal="center" vertical="center" textRotation="255" wrapText="1"/>
      <protection/>
    </xf>
    <xf numFmtId="0" fontId="17" fillId="0" borderId="22" xfId="100" applyFont="1" applyFill="1" applyBorder="1" applyAlignment="1">
      <alignment horizontal="center" vertical="center" textRotation="255" wrapText="1"/>
      <protection/>
    </xf>
    <xf numFmtId="0" fontId="17" fillId="0" borderId="19" xfId="100" applyFont="1" applyFill="1" applyBorder="1" applyAlignment="1">
      <alignment horizontal="center" vertical="center" textRotation="255" wrapText="1"/>
      <protection/>
    </xf>
    <xf numFmtId="0" fontId="17" fillId="0" borderId="24" xfId="100" applyFont="1" applyFill="1" applyBorder="1" applyAlignment="1">
      <alignment horizontal="center" vertical="center" textRotation="255" wrapText="1"/>
      <protection/>
    </xf>
    <xf numFmtId="0" fontId="14" fillId="55" borderId="105" xfId="100" applyFont="1" applyFill="1" applyBorder="1" applyAlignment="1">
      <alignment horizontal="center" textRotation="255" shrinkToFit="1"/>
      <protection/>
    </xf>
    <xf numFmtId="0" fontId="14" fillId="55" borderId="113" xfId="100" applyFont="1" applyFill="1" applyBorder="1" applyAlignment="1">
      <alignment horizontal="center" textRotation="255" shrinkToFit="1"/>
      <protection/>
    </xf>
    <xf numFmtId="0" fontId="14" fillId="55" borderId="76" xfId="100" applyFont="1" applyFill="1" applyBorder="1" applyAlignment="1">
      <alignment horizontal="center" textRotation="255" shrinkToFit="1"/>
      <protection/>
    </xf>
    <xf numFmtId="0" fontId="14" fillId="55" borderId="66" xfId="100" applyFont="1" applyFill="1" applyBorder="1" applyAlignment="1">
      <alignment horizontal="left" textRotation="255" shrinkToFit="1"/>
      <protection/>
    </xf>
    <xf numFmtId="0" fontId="14" fillId="55" borderId="99" xfId="100" applyFont="1" applyFill="1" applyBorder="1" applyAlignment="1">
      <alignment horizontal="left" textRotation="255" shrinkToFit="1"/>
      <protection/>
    </xf>
    <xf numFmtId="0" fontId="14" fillId="55" borderId="44" xfId="100" applyFont="1" applyFill="1" applyBorder="1" applyAlignment="1">
      <alignment horizontal="left" textRotation="255" shrinkToFit="1"/>
      <protection/>
    </xf>
    <xf numFmtId="0" fontId="14" fillId="55" borderId="66" xfId="100" applyFont="1" applyFill="1" applyBorder="1" applyAlignment="1">
      <alignment horizontal="center" textRotation="255" shrinkToFit="1"/>
      <protection/>
    </xf>
    <xf numFmtId="0" fontId="14" fillId="55" borderId="99" xfId="100" applyFont="1" applyFill="1" applyBorder="1" applyAlignment="1">
      <alignment horizontal="center" textRotation="255" shrinkToFit="1"/>
      <protection/>
    </xf>
    <xf numFmtId="0" fontId="14" fillId="55" borderId="0" xfId="100" applyFont="1" applyFill="1" applyBorder="1" applyAlignment="1">
      <alignment horizontal="center" textRotation="255" shrinkToFit="1"/>
      <protection/>
    </xf>
    <xf numFmtId="0" fontId="14" fillId="55" borderId="44" xfId="100" applyFont="1" applyFill="1" applyBorder="1" applyAlignment="1">
      <alignment horizontal="center" textRotation="255" shrinkToFit="1"/>
      <protection/>
    </xf>
    <xf numFmtId="0" fontId="14" fillId="55" borderId="119" xfId="114" applyFont="1" applyFill="1" applyBorder="1" applyAlignment="1">
      <alignment horizontal="center" textRotation="255" wrapText="1"/>
      <protection/>
    </xf>
    <xf numFmtId="0" fontId="14" fillId="55" borderId="120" xfId="114" applyFont="1" applyFill="1" applyBorder="1" applyAlignment="1">
      <alignment horizontal="center" textRotation="255" wrapText="1"/>
      <protection/>
    </xf>
    <xf numFmtId="0" fontId="14" fillId="55" borderId="121" xfId="114" applyFont="1" applyFill="1" applyBorder="1" applyAlignment="1">
      <alignment horizontal="center" textRotation="255" wrapText="1"/>
      <protection/>
    </xf>
    <xf numFmtId="0" fontId="14" fillId="0" borderId="21" xfId="114" applyFont="1" applyFill="1" applyBorder="1" applyAlignment="1">
      <alignment horizontal="left" textRotation="255" wrapText="1"/>
      <protection/>
    </xf>
    <xf numFmtId="0" fontId="14" fillId="0" borderId="50" xfId="114" applyFont="1" applyFill="1" applyBorder="1" applyAlignment="1">
      <alignment horizontal="left" textRotation="255" wrapText="1"/>
      <protection/>
    </xf>
    <xf numFmtId="0" fontId="14" fillId="0" borderId="31" xfId="114" applyFont="1" applyFill="1" applyBorder="1" applyAlignment="1">
      <alignment horizontal="left" textRotation="255" wrapText="1"/>
      <protection/>
    </xf>
    <xf numFmtId="180" fontId="4" fillId="55" borderId="46" xfId="100" applyNumberFormat="1" applyFont="1" applyFill="1" applyBorder="1" applyAlignment="1">
      <alignment horizontal="center" vertical="center"/>
      <protection/>
    </xf>
    <xf numFmtId="180" fontId="4" fillId="55" borderId="69" xfId="100" applyNumberFormat="1" applyFont="1" applyFill="1" applyBorder="1" applyAlignment="1">
      <alignment horizontal="center" vertical="center"/>
      <protection/>
    </xf>
    <xf numFmtId="0" fontId="14" fillId="55" borderId="47" xfId="114" applyFont="1" applyFill="1" applyBorder="1" applyAlignment="1">
      <alignment horizontal="center" textRotation="255" wrapText="1"/>
      <protection/>
    </xf>
    <xf numFmtId="0" fontId="14" fillId="55" borderId="48" xfId="114" applyFont="1" applyFill="1" applyBorder="1" applyAlignment="1">
      <alignment horizontal="center" textRotation="255" wrapText="1"/>
      <protection/>
    </xf>
    <xf numFmtId="49" fontId="15" fillId="0" borderId="123" xfId="100" applyNumberFormat="1" applyFont="1" applyBorder="1" applyAlignment="1">
      <alignment horizontal="center"/>
      <protection/>
    </xf>
    <xf numFmtId="0" fontId="71" fillId="0" borderId="51" xfId="100" applyFont="1" applyBorder="1" applyAlignment="1">
      <alignment/>
      <protection/>
    </xf>
    <xf numFmtId="0" fontId="71" fillId="0" borderId="124" xfId="100" applyFont="1" applyBorder="1" applyAlignment="1">
      <alignment/>
      <protection/>
    </xf>
    <xf numFmtId="0" fontId="14" fillId="55" borderId="112" xfId="100" applyFont="1" applyFill="1" applyBorder="1" applyAlignment="1">
      <alignment horizontal="center" textRotation="255" shrinkToFit="1"/>
      <protection/>
    </xf>
    <xf numFmtId="176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87" xfId="100" applyFont="1" applyFill="1" applyBorder="1" applyAlignment="1">
      <alignment horizontal="center" textRotation="255" shrinkToFit="1"/>
      <protection/>
    </xf>
    <xf numFmtId="0" fontId="14" fillId="55" borderId="50" xfId="100" applyFont="1" applyFill="1" applyBorder="1" applyAlignment="1">
      <alignment horizontal="center" textRotation="255" shrinkToFit="1"/>
      <protection/>
    </xf>
    <xf numFmtId="0" fontId="14" fillId="55" borderId="31" xfId="100" applyFont="1" applyFill="1" applyBorder="1" applyAlignment="1">
      <alignment horizontal="center" textRotation="255" shrinkToFit="1"/>
      <protection/>
    </xf>
    <xf numFmtId="177" fontId="4" fillId="0" borderId="46" xfId="100" applyNumberFormat="1" applyFont="1" applyFill="1" applyBorder="1" applyAlignment="1">
      <alignment horizontal="center" vertical="center" shrinkToFit="1"/>
      <protection/>
    </xf>
    <xf numFmtId="0" fontId="14" fillId="55" borderId="46" xfId="100" applyFont="1" applyFill="1" applyBorder="1" applyAlignment="1">
      <alignment horizontal="center" vertical="center" textRotation="255" shrinkToFit="1"/>
      <protection/>
    </xf>
    <xf numFmtId="0" fontId="14" fillId="55" borderId="19" xfId="100" applyFont="1" applyFill="1" applyBorder="1" applyAlignment="1">
      <alignment horizontal="center" vertical="center" textRotation="255" shrinkToFit="1"/>
      <protection/>
    </xf>
    <xf numFmtId="178" fontId="4" fillId="55" borderId="46" xfId="100" applyNumberFormat="1" applyFont="1" applyFill="1" applyBorder="1" applyAlignment="1">
      <alignment horizontal="center" vertical="center" shrinkToFit="1"/>
      <protection/>
    </xf>
    <xf numFmtId="0" fontId="14" fillId="55" borderId="118" xfId="100" applyFont="1" applyFill="1" applyBorder="1" applyAlignment="1">
      <alignment horizontal="center" vertical="center" textRotation="255"/>
      <protection/>
    </xf>
    <xf numFmtId="0" fontId="14" fillId="55" borderId="99" xfId="100" applyFont="1" applyFill="1" applyBorder="1" applyAlignment="1">
      <alignment horizontal="center" vertical="center" textRotation="255"/>
      <protection/>
    </xf>
    <xf numFmtId="0" fontId="14" fillId="55" borderId="44" xfId="100" applyFont="1" applyFill="1" applyBorder="1" applyAlignment="1">
      <alignment horizontal="center" vertical="center" textRotation="255"/>
      <protection/>
    </xf>
    <xf numFmtId="179" fontId="4" fillId="0" borderId="46" xfId="100" applyNumberFormat="1" applyFont="1" applyFill="1" applyBorder="1" applyAlignment="1">
      <alignment horizontal="center" vertical="center"/>
      <protection/>
    </xf>
    <xf numFmtId="0" fontId="14" fillId="55" borderId="87" xfId="100" applyFont="1" applyFill="1" applyBorder="1" applyAlignment="1">
      <alignment horizontal="center" textRotation="255"/>
      <protection/>
    </xf>
    <xf numFmtId="0" fontId="14" fillId="55" borderId="50" xfId="100" applyFont="1" applyFill="1" applyBorder="1" applyAlignment="1">
      <alignment horizontal="center" textRotation="255"/>
      <protection/>
    </xf>
    <xf numFmtId="0" fontId="14" fillId="55" borderId="31" xfId="100" applyFont="1" applyFill="1" applyBorder="1" applyAlignment="1">
      <alignment horizontal="center" textRotation="255"/>
      <protection/>
    </xf>
    <xf numFmtId="49" fontId="15" fillId="0" borderId="116" xfId="100" applyNumberFormat="1" applyFont="1" applyBorder="1" applyAlignment="1">
      <alignment horizontal="center"/>
      <protection/>
    </xf>
    <xf numFmtId="0" fontId="71" fillId="0" borderId="117" xfId="100" applyFont="1" applyBorder="1" applyAlignment="1">
      <alignment/>
      <protection/>
    </xf>
    <xf numFmtId="0" fontId="14" fillId="59" borderId="119" xfId="114" applyFont="1" applyFill="1" applyBorder="1" applyAlignment="1">
      <alignment horizontal="center" textRotation="255" shrinkToFit="1"/>
      <protection/>
    </xf>
    <xf numFmtId="0" fontId="14" fillId="59" borderId="120" xfId="114" applyFont="1" applyFill="1" applyBorder="1" applyAlignment="1">
      <alignment horizontal="center" textRotation="255" shrinkToFit="1"/>
      <protection/>
    </xf>
    <xf numFmtId="0" fontId="14" fillId="59" borderId="121" xfId="114" applyFont="1" applyFill="1" applyBorder="1" applyAlignment="1">
      <alignment horizontal="center" textRotation="255" shrinkToFit="1"/>
      <protection/>
    </xf>
    <xf numFmtId="0" fontId="14" fillId="55" borderId="105" xfId="105" applyFont="1" applyFill="1" applyBorder="1" applyAlignment="1">
      <alignment horizontal="center" textRotation="255" shrinkToFit="1"/>
      <protection/>
    </xf>
    <xf numFmtId="0" fontId="14" fillId="55" borderId="113" xfId="105" applyFont="1" applyFill="1" applyBorder="1" applyAlignment="1">
      <alignment horizontal="center" textRotation="255" shrinkToFit="1"/>
      <protection/>
    </xf>
    <xf numFmtId="0" fontId="14" fillId="55" borderId="76" xfId="105" applyFont="1" applyFill="1" applyBorder="1" applyAlignment="1">
      <alignment horizontal="center" textRotation="255" shrinkToFit="1"/>
      <protection/>
    </xf>
    <xf numFmtId="0" fontId="14" fillId="59" borderId="66" xfId="105" applyFont="1" applyFill="1" applyBorder="1" applyAlignment="1">
      <alignment horizontal="left" textRotation="255" shrinkToFit="1"/>
      <protection/>
    </xf>
    <xf numFmtId="0" fontId="14" fillId="59" borderId="99" xfId="105" applyFont="1" applyFill="1" applyBorder="1" applyAlignment="1">
      <alignment horizontal="left" textRotation="255" shrinkToFit="1"/>
      <protection/>
    </xf>
    <xf numFmtId="0" fontId="14" fillId="59" borderId="44" xfId="105" applyFont="1" applyFill="1" applyBorder="1" applyAlignment="1">
      <alignment horizontal="left" textRotation="255" shrinkToFit="1"/>
      <protection/>
    </xf>
    <xf numFmtId="0" fontId="14" fillId="59" borderId="66" xfId="105" applyFont="1" applyFill="1" applyBorder="1" applyAlignment="1">
      <alignment horizontal="center" textRotation="255" shrinkToFit="1"/>
      <protection/>
    </xf>
    <xf numFmtId="0" fontId="14" fillId="59" borderId="99" xfId="105" applyFont="1" applyFill="1" applyBorder="1" applyAlignment="1">
      <alignment horizontal="center" textRotation="255" shrinkToFit="1"/>
      <protection/>
    </xf>
    <xf numFmtId="0" fontId="14" fillId="59" borderId="0" xfId="105" applyFont="1" applyFill="1" applyBorder="1" applyAlignment="1">
      <alignment horizontal="center" textRotation="255" shrinkToFit="1"/>
      <protection/>
    </xf>
    <xf numFmtId="0" fontId="14" fillId="59" borderId="44" xfId="105" applyFont="1" applyFill="1" applyBorder="1" applyAlignment="1">
      <alignment horizontal="center" textRotation="255" shrinkToFit="1"/>
      <protection/>
    </xf>
    <xf numFmtId="0" fontId="82" fillId="0" borderId="19" xfId="114" applyFont="1" applyFill="1" applyBorder="1" applyAlignment="1">
      <alignment horizontal="center" textRotation="255" wrapText="1"/>
      <protection/>
    </xf>
    <xf numFmtId="0" fontId="14" fillId="55" borderId="87" xfId="105" applyFont="1" applyFill="1" applyBorder="1" applyAlignment="1">
      <alignment horizontal="center" textRotation="255"/>
      <protection/>
    </xf>
    <xf numFmtId="0" fontId="14" fillId="55" borderId="50" xfId="105" applyFont="1" applyFill="1" applyBorder="1" applyAlignment="1">
      <alignment horizontal="center" textRotation="255"/>
      <protection/>
    </xf>
    <xf numFmtId="0" fontId="14" fillId="55" borderId="31" xfId="105" applyFont="1" applyFill="1" applyBorder="1" applyAlignment="1">
      <alignment horizontal="center" textRotation="255"/>
      <protection/>
    </xf>
    <xf numFmtId="180" fontId="4" fillId="55" borderId="46" xfId="105" applyNumberFormat="1" applyFont="1" applyFill="1" applyBorder="1" applyAlignment="1">
      <alignment horizontal="center" vertical="center"/>
      <protection/>
    </xf>
    <xf numFmtId="180" fontId="4" fillId="55" borderId="69" xfId="105" applyNumberFormat="1" applyFont="1" applyFill="1" applyBorder="1" applyAlignment="1">
      <alignment horizontal="center" vertical="center"/>
      <protection/>
    </xf>
    <xf numFmtId="177" fontId="4" fillId="0" borderId="46" xfId="105" applyNumberFormat="1" applyFont="1" applyFill="1" applyBorder="1" applyAlignment="1">
      <alignment horizontal="center" vertical="center" shrinkToFit="1"/>
      <protection/>
    </xf>
    <xf numFmtId="0" fontId="14" fillId="55" borderId="46" xfId="105" applyFont="1" applyFill="1" applyBorder="1" applyAlignment="1">
      <alignment horizontal="center" vertical="center" textRotation="255" shrinkToFit="1"/>
      <protection/>
    </xf>
    <xf numFmtId="0" fontId="14" fillId="55" borderId="19" xfId="105" applyFont="1" applyFill="1" applyBorder="1" applyAlignment="1">
      <alignment horizontal="center" vertical="center" textRotation="255" shrinkToFit="1"/>
      <protection/>
    </xf>
    <xf numFmtId="178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118" xfId="105" applyFont="1" applyFill="1" applyBorder="1" applyAlignment="1">
      <alignment horizontal="center" vertical="center" textRotation="255"/>
      <protection/>
    </xf>
    <xf numFmtId="0" fontId="14" fillId="55" borderId="99" xfId="105" applyFont="1" applyFill="1" applyBorder="1" applyAlignment="1">
      <alignment horizontal="center" vertical="center" textRotation="255"/>
      <protection/>
    </xf>
    <xf numFmtId="0" fontId="14" fillId="55" borderId="44" xfId="105" applyFont="1" applyFill="1" applyBorder="1" applyAlignment="1">
      <alignment horizontal="center" vertical="center" textRotation="255"/>
      <protection/>
    </xf>
    <xf numFmtId="179" fontId="4" fillId="0" borderId="46" xfId="105" applyNumberFormat="1" applyFont="1" applyFill="1" applyBorder="1" applyAlignment="1">
      <alignment horizontal="center" vertical="center"/>
      <protection/>
    </xf>
    <xf numFmtId="0" fontId="14" fillId="0" borderId="0" xfId="114" applyFont="1" applyFill="1" applyBorder="1" applyAlignment="1">
      <alignment horizontal="center" textRotation="255" shrinkToFit="1"/>
      <protection/>
    </xf>
    <xf numFmtId="0" fontId="14" fillId="55" borderId="112" xfId="105" applyFont="1" applyFill="1" applyBorder="1" applyAlignment="1">
      <alignment horizontal="center" textRotation="255" shrinkToFit="1"/>
      <protection/>
    </xf>
    <xf numFmtId="176" fontId="4" fillId="55" borderId="46" xfId="105" applyNumberFormat="1" applyFont="1" applyFill="1" applyBorder="1" applyAlignment="1">
      <alignment horizontal="center" vertical="center" shrinkToFit="1"/>
      <protection/>
    </xf>
    <xf numFmtId="0" fontId="14" fillId="55" borderId="87" xfId="105" applyFont="1" applyFill="1" applyBorder="1" applyAlignment="1">
      <alignment horizontal="center" textRotation="255" shrinkToFit="1"/>
      <protection/>
    </xf>
    <xf numFmtId="0" fontId="14" fillId="55" borderId="50" xfId="105" applyFont="1" applyFill="1" applyBorder="1" applyAlignment="1">
      <alignment horizontal="center" textRotation="255" shrinkToFit="1"/>
      <protection/>
    </xf>
    <xf numFmtId="0" fontId="14" fillId="55" borderId="31" xfId="105" applyFont="1" applyFill="1" applyBorder="1" applyAlignment="1">
      <alignment horizontal="center" textRotation="255" shrinkToFit="1"/>
      <protection/>
    </xf>
    <xf numFmtId="0" fontId="14" fillId="59" borderId="21" xfId="114" applyFont="1" applyFill="1" applyBorder="1" applyAlignment="1">
      <alignment horizontal="center" textRotation="255" wrapText="1"/>
      <protection/>
    </xf>
    <xf numFmtId="0" fontId="14" fillId="59" borderId="50" xfId="114" applyFont="1" applyFill="1" applyBorder="1" applyAlignment="1">
      <alignment horizontal="center" textRotation="255" wrapText="1"/>
      <protection/>
    </xf>
    <xf numFmtId="0" fontId="14" fillId="59" borderId="31" xfId="114" applyFont="1" applyFill="1" applyBorder="1" applyAlignment="1">
      <alignment horizontal="center" textRotation="255" wrapText="1"/>
      <protection/>
    </xf>
    <xf numFmtId="0" fontId="82" fillId="59" borderId="19" xfId="114" applyFont="1" applyFill="1" applyBorder="1" applyAlignment="1">
      <alignment horizontal="center" textRotation="255" wrapText="1"/>
      <protection/>
    </xf>
    <xf numFmtId="0" fontId="14" fillId="55" borderId="46" xfId="97" applyFont="1" applyFill="1" applyBorder="1" applyAlignment="1">
      <alignment vertical="center" textRotation="255" shrinkToFit="1"/>
      <protection/>
    </xf>
    <xf numFmtId="0" fontId="14" fillId="55" borderId="19" xfId="97" applyFont="1" applyFill="1" applyBorder="1" applyAlignment="1">
      <alignment vertical="center" textRotation="255" shrinkToFit="1"/>
      <protection/>
    </xf>
    <xf numFmtId="178" fontId="4" fillId="0" borderId="46" xfId="97" applyNumberFormat="1" applyFont="1" applyFill="1" applyBorder="1" applyAlignment="1">
      <alignment horizontal="center" vertical="center" shrinkToFit="1"/>
      <protection/>
    </xf>
    <xf numFmtId="0" fontId="14" fillId="55" borderId="118" xfId="97" applyFont="1" applyFill="1" applyBorder="1" applyAlignment="1">
      <alignment horizontal="center" vertical="center" textRotation="255"/>
      <protection/>
    </xf>
    <xf numFmtId="0" fontId="14" fillId="55" borderId="99" xfId="97" applyFont="1" applyFill="1" applyBorder="1" applyAlignment="1">
      <alignment horizontal="center" vertical="center" textRotation="255"/>
      <protection/>
    </xf>
    <xf numFmtId="0" fontId="14" fillId="55" borderId="44" xfId="97" applyFont="1" applyFill="1" applyBorder="1" applyAlignment="1">
      <alignment horizontal="center" vertical="center" textRotation="255"/>
      <protection/>
    </xf>
    <xf numFmtId="179" fontId="4" fillId="0" borderId="46" xfId="97" applyNumberFormat="1" applyFont="1" applyFill="1" applyBorder="1" applyAlignment="1">
      <alignment horizontal="center" vertical="center"/>
      <protection/>
    </xf>
    <xf numFmtId="0" fontId="14" fillId="55" borderId="87" xfId="97" applyFont="1" applyFill="1" applyBorder="1" applyAlignment="1">
      <alignment horizontal="center" textRotation="255"/>
      <protection/>
    </xf>
    <xf numFmtId="0" fontId="14" fillId="55" borderId="50" xfId="97" applyFont="1" applyFill="1" applyBorder="1" applyAlignment="1">
      <alignment horizontal="center" textRotation="255"/>
      <protection/>
    </xf>
    <xf numFmtId="0" fontId="14" fillId="55" borderId="31" xfId="97" applyFont="1" applyFill="1" applyBorder="1" applyAlignment="1">
      <alignment horizontal="center" textRotation="255"/>
      <protection/>
    </xf>
    <xf numFmtId="180" fontId="4" fillId="55" borderId="46" xfId="97" applyNumberFormat="1" applyFont="1" applyFill="1" applyBorder="1" applyAlignment="1">
      <alignment horizontal="center" vertical="center"/>
      <protection/>
    </xf>
    <xf numFmtId="180" fontId="4" fillId="55" borderId="69" xfId="97" applyNumberFormat="1" applyFont="1" applyFill="1" applyBorder="1" applyAlignment="1">
      <alignment horizontal="center" vertical="center"/>
      <protection/>
    </xf>
    <xf numFmtId="0" fontId="14" fillId="55" borderId="66" xfId="114" applyFont="1" applyFill="1" applyBorder="1" applyAlignment="1">
      <alignment textRotation="255" wrapText="1"/>
      <protection/>
    </xf>
    <xf numFmtId="0" fontId="14" fillId="55" borderId="99" xfId="114" applyFont="1" applyFill="1" applyBorder="1" applyAlignment="1">
      <alignment textRotation="255" wrapText="1"/>
      <protection/>
    </xf>
    <xf numFmtId="0" fontId="14" fillId="55" borderId="44" xfId="114" applyFont="1" applyFill="1" applyBorder="1" applyAlignment="1">
      <alignment textRotation="255" wrapText="1"/>
      <protection/>
    </xf>
    <xf numFmtId="0" fontId="14" fillId="55" borderId="105" xfId="97" applyFont="1" applyFill="1" applyBorder="1" applyAlignment="1">
      <alignment horizontal="center" textRotation="255" shrinkToFit="1"/>
      <protection/>
    </xf>
    <xf numFmtId="0" fontId="14" fillId="55" borderId="113" xfId="97" applyFont="1" applyFill="1" applyBorder="1" applyAlignment="1">
      <alignment horizontal="center" textRotation="255" shrinkToFit="1"/>
      <protection/>
    </xf>
    <xf numFmtId="0" fontId="14" fillId="55" borderId="76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horizontal="center" textRotation="255" shrinkToFit="1"/>
      <protection/>
    </xf>
    <xf numFmtId="0" fontId="14" fillId="55" borderId="99" xfId="97" applyFont="1" applyFill="1" applyBorder="1" applyAlignment="1">
      <alignment horizontal="center" textRotation="255" shrinkToFit="1"/>
      <protection/>
    </xf>
    <xf numFmtId="0" fontId="14" fillId="55" borderId="44" xfId="97" applyFont="1" applyFill="1" applyBorder="1" applyAlignment="1">
      <alignment horizontal="center" textRotation="255" shrinkToFit="1"/>
      <protection/>
    </xf>
    <xf numFmtId="0" fontId="14" fillId="55" borderId="66" xfId="97" applyFont="1" applyFill="1" applyBorder="1" applyAlignment="1">
      <alignment textRotation="255" shrinkToFit="1"/>
      <protection/>
    </xf>
    <xf numFmtId="0" fontId="14" fillId="55" borderId="99" xfId="97" applyFont="1" applyFill="1" applyBorder="1" applyAlignment="1">
      <alignment textRotation="255" shrinkToFit="1"/>
      <protection/>
    </xf>
    <xf numFmtId="0" fontId="14" fillId="55" borderId="0" xfId="97" applyFont="1" applyFill="1" applyBorder="1" applyAlignment="1">
      <alignment textRotation="255" shrinkToFit="1"/>
      <protection/>
    </xf>
    <xf numFmtId="0" fontId="14" fillId="55" borderId="44" xfId="97" applyFont="1" applyFill="1" applyBorder="1" applyAlignment="1">
      <alignment textRotation="255" shrinkToFit="1"/>
      <protection/>
    </xf>
    <xf numFmtId="0" fontId="14" fillId="0" borderId="21" xfId="114" applyFont="1" applyFill="1" applyBorder="1" applyAlignment="1">
      <alignment textRotation="255" wrapText="1"/>
      <protection/>
    </xf>
    <xf numFmtId="0" fontId="14" fillId="0" borderId="50" xfId="114" applyFont="1" applyFill="1" applyBorder="1" applyAlignment="1">
      <alignment textRotation="255" wrapText="1"/>
      <protection/>
    </xf>
    <xf numFmtId="0" fontId="14" fillId="0" borderId="31" xfId="114" applyFont="1" applyFill="1" applyBorder="1" applyAlignment="1">
      <alignment textRotation="255" wrapText="1"/>
      <protection/>
    </xf>
    <xf numFmtId="0" fontId="14" fillId="55" borderId="112" xfId="97" applyFont="1" applyFill="1" applyBorder="1" applyAlignment="1">
      <alignment horizontal="center" textRotation="255" shrinkToFit="1"/>
      <protection/>
    </xf>
    <xf numFmtId="176" fontId="4" fillId="55" borderId="46" xfId="97" applyNumberFormat="1" applyFont="1" applyFill="1" applyBorder="1" applyAlignment="1">
      <alignment horizontal="center" vertical="center" shrinkToFit="1"/>
      <protection/>
    </xf>
    <xf numFmtId="0" fontId="14" fillId="55" borderId="87" xfId="97" applyFont="1" applyFill="1" applyBorder="1" applyAlignment="1">
      <alignment horizontal="center" textRotation="255" shrinkToFit="1"/>
      <protection/>
    </xf>
    <xf numFmtId="0" fontId="14" fillId="55" borderId="50" xfId="97" applyFont="1" applyFill="1" applyBorder="1" applyAlignment="1">
      <alignment horizontal="center" textRotation="255" shrinkToFit="1"/>
      <protection/>
    </xf>
    <xf numFmtId="0" fontId="14" fillId="55" borderId="31" xfId="97" applyFont="1" applyFill="1" applyBorder="1" applyAlignment="1">
      <alignment horizontal="center" textRotation="255" shrinkToFit="1"/>
      <protection/>
    </xf>
    <xf numFmtId="177" fontId="4" fillId="0" borderId="46" xfId="97" applyNumberFormat="1" applyFont="1" applyFill="1" applyBorder="1" applyAlignment="1">
      <alignment horizontal="center" vertical="center" shrinkToFit="1"/>
      <protection/>
    </xf>
    <xf numFmtId="0" fontId="17" fillId="0" borderId="19" xfId="0" applyFont="1" applyFill="1" applyBorder="1" applyAlignment="1">
      <alignment vertical="center" textRotation="255" wrapText="1"/>
    </xf>
    <xf numFmtId="0" fontId="17" fillId="0" borderId="24" xfId="0" applyFont="1" applyFill="1" applyBorder="1" applyAlignment="1">
      <alignment vertical="center" textRotation="255" wrapText="1"/>
    </xf>
    <xf numFmtId="0" fontId="14" fillId="0" borderId="21" xfId="114" applyFont="1" applyFill="1" applyBorder="1" applyAlignment="1">
      <alignment horizontal="center" textRotation="255" shrinkToFit="1"/>
      <protection/>
    </xf>
    <xf numFmtId="0" fontId="14" fillId="0" borderId="50" xfId="114" applyFont="1" applyFill="1" applyBorder="1" applyAlignment="1">
      <alignment horizontal="center" textRotation="255" shrinkToFit="1"/>
      <protection/>
    </xf>
    <xf numFmtId="0" fontId="14" fillId="0" borderId="31" xfId="114" applyFont="1" applyFill="1" applyBorder="1" applyAlignment="1">
      <alignment horizontal="center" textRotation="255" shrinkToFit="1"/>
      <protection/>
    </xf>
    <xf numFmtId="0" fontId="5" fillId="7" borderId="29" xfId="114" applyFont="1" applyFill="1" applyBorder="1" applyAlignment="1">
      <alignment horizontal="center" vertical="center" shrinkToFit="1"/>
      <protection/>
    </xf>
    <xf numFmtId="0" fontId="5" fillId="7" borderId="0" xfId="114" applyFont="1" applyFill="1" applyBorder="1" applyAlignment="1">
      <alignment horizontal="center" vertical="center" shrinkToFit="1"/>
      <protection/>
    </xf>
    <xf numFmtId="0" fontId="5" fillId="7" borderId="116" xfId="114" applyFont="1" applyFill="1" applyBorder="1" applyAlignment="1">
      <alignment horizontal="center" vertical="center" shrinkToFit="1"/>
      <protection/>
    </xf>
    <xf numFmtId="0" fontId="14" fillId="55" borderId="66" xfId="97" applyFont="1" applyFill="1" applyBorder="1" applyAlignment="1">
      <alignment horizontal="left" textRotation="255" shrinkToFit="1"/>
      <protection/>
    </xf>
    <xf numFmtId="0" fontId="14" fillId="55" borderId="99" xfId="97" applyFont="1" applyFill="1" applyBorder="1" applyAlignment="1">
      <alignment horizontal="left" textRotation="255" shrinkToFit="1"/>
      <protection/>
    </xf>
    <xf numFmtId="0" fontId="14" fillId="55" borderId="44" xfId="97" applyFont="1" applyFill="1" applyBorder="1" applyAlignment="1">
      <alignment horizontal="left" textRotation="255" shrinkToFit="1"/>
      <protection/>
    </xf>
    <xf numFmtId="0" fontId="25" fillId="59" borderId="31" xfId="114" applyFont="1" applyFill="1" applyBorder="1" applyAlignment="1">
      <alignment horizontal="center" vertical="center"/>
      <protection/>
    </xf>
    <xf numFmtId="0" fontId="26" fillId="59" borderId="30" xfId="114" applyFont="1" applyFill="1" applyBorder="1" applyAlignment="1">
      <alignment horizontal="center" vertical="center"/>
      <protection/>
    </xf>
    <xf numFmtId="0" fontId="25" fillId="59" borderId="46" xfId="114" applyFont="1" applyFill="1" applyBorder="1" applyAlignment="1">
      <alignment horizontal="center" vertical="center" wrapText="1" shrinkToFit="1"/>
      <protection/>
    </xf>
    <xf numFmtId="0" fontId="23" fillId="59" borderId="22" xfId="114" applyFont="1" applyFill="1" applyBorder="1" applyAlignment="1">
      <alignment horizontal="center" vertical="center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3" xfId="94"/>
    <cellStyle name="一般 4" xfId="95"/>
    <cellStyle name="一般 4 2" xfId="96"/>
    <cellStyle name="一般 4 2 2" xfId="97"/>
    <cellStyle name="一般 4 2_大竹.新莊104.4月菜單 (1)" xfId="98"/>
    <cellStyle name="一般 4 2_大竹.新莊菜單103下W5" xfId="99"/>
    <cellStyle name="一般 4 2_大竹104.0105-0109(W19) 2" xfId="100"/>
    <cellStyle name="一般 4 2_大竹104.0105-0109(W19)_大竹104.0112-0116(W20)_大竹.新莊103學期下W3_大竹.新莊103學期下W 3.2修" xfId="101"/>
    <cellStyle name="一般 4 2_大竹104.0112-0116(W20)_大竹.新莊103學期下W3_大竹.新莊103學期下W 3.2修" xfId="102"/>
    <cellStyle name="一般 4 2_大竹104.0224-0226(w1)二修" xfId="103"/>
    <cellStyle name="一般 4_大竹.新莊103學期下W 3.2修" xfId="104"/>
    <cellStyle name="一般 4_大竹.新莊菜單103下W5" xfId="105"/>
    <cellStyle name="一般 4_大竹103.9菜單_大竹.新莊103學期下W3_大竹.新莊103學期下W 3.2修" xfId="106"/>
    <cellStyle name="一般 4_大竹104.0105-0109(W19) 2" xfId="107"/>
    <cellStyle name="一般 4_大竹104.0112-0116(W20)_大竹.新莊103學期下W3_大竹.新莊103學期下W 3.2修" xfId="108"/>
    <cellStyle name="一般 4_大竹104.0224-0226(w1)二修" xfId="109"/>
    <cellStyle name="一般 5" xfId="110"/>
    <cellStyle name="一般 6" xfId="111"/>
    <cellStyle name="一般 7" xfId="112"/>
    <cellStyle name="一般_Sheet1" xfId="113"/>
    <cellStyle name="一般_大竹103.10月菜單" xfId="114"/>
    <cellStyle name="一般_大竹103.12月菜單" xfId="115"/>
    <cellStyle name="Comma" xfId="116"/>
    <cellStyle name="Comma [0]" xfId="117"/>
    <cellStyle name="Followed Hyperlink" xfId="118"/>
    <cellStyle name="中等" xfId="119"/>
    <cellStyle name="中等 2" xfId="120"/>
    <cellStyle name="合計" xfId="121"/>
    <cellStyle name="合計 2" xfId="122"/>
    <cellStyle name="好" xfId="123"/>
    <cellStyle name="好 2" xfId="124"/>
    <cellStyle name="好_大竹.新莊103學期下W 3.2修" xfId="125"/>
    <cellStyle name="好_大竹.新莊103學期下W 3.2修_大竹.新莊菜單103下W5" xfId="126"/>
    <cellStyle name="好_大竹.新莊103學期下W3" xfId="127"/>
    <cellStyle name="好_大竹.新莊103學期下W3_大竹.新莊菜單103下W5" xfId="128"/>
    <cellStyle name="好_大竹.新莊104.3月菜單" xfId="129"/>
    <cellStyle name="好_大竹.新莊104.3月菜單_大竹.新莊菜單103下W5" xfId="130"/>
    <cellStyle name="好_大竹.新莊104.4月菜單 (1)" xfId="131"/>
    <cellStyle name="好_大竹103.12月菜單" xfId="132"/>
    <cellStyle name="好_大竹103.12月菜單_大竹.新莊菜單103下W5" xfId="133"/>
    <cellStyle name="好_大竹103.12月菜單_大竹104.0105-0109(W19)" xfId="134"/>
    <cellStyle name="好_大竹103.12月菜單_大竹104.0105-0109(W19)_大竹.新莊菜單103下W5" xfId="135"/>
    <cellStyle name="好_大竹103.12月菜單_大竹104.0105-0109(W19)_大竹104.0112-0116(W20)" xfId="136"/>
    <cellStyle name="好_大竹103.12月菜單_大竹104.0105-0109(W19)_大竹104.0112-0116(W20)_大竹.新莊菜單103下W5" xfId="137"/>
    <cellStyle name="好_大竹103.12月菜單_大竹104.0112-0116(W20)" xfId="138"/>
    <cellStyle name="好_大竹103.12月菜單_大竹104.0112-0116(W20)_大竹.新莊菜單103下W5" xfId="139"/>
    <cellStyle name="好_大竹103.12月菜單L" xfId="140"/>
    <cellStyle name="好_大竹103.12月菜單L_大竹.新莊菜單103下W5" xfId="141"/>
    <cellStyle name="好_大竹103.12月菜單L_大竹104.0105-0109(W19)" xfId="142"/>
    <cellStyle name="好_大竹103.12月菜單L_大竹104.0105-0109(W19)_大竹.新莊菜單103下W5" xfId="143"/>
    <cellStyle name="好_大竹103.12月菜單L_大竹104.0105-0109(W19)_大竹104.0112-0116(W20)" xfId="144"/>
    <cellStyle name="好_大竹103.12月菜單L_大竹104.0105-0109(W19)_大竹104.0112-0116(W20)_大竹.新莊菜單103下W5" xfId="145"/>
    <cellStyle name="好_大竹103.12月菜單L_大竹104.0112-0116(W20)" xfId="146"/>
    <cellStyle name="好_大竹103.12月菜單L_大竹104.0112-0116(W20)_大竹.新莊菜單103下W5" xfId="147"/>
    <cellStyle name="好_大竹104.0224-0226(w1)" xfId="148"/>
    <cellStyle name="好_大竹104.0224-0226(w1)_大竹.新莊菜單103下W5" xfId="149"/>
    <cellStyle name="好_大竹104.0224-0226(w1)二修" xfId="150"/>
    <cellStyle name="好_大竹104.0224-0226(w1)二修_大竹.新莊菜單103下W5" xfId="151"/>
    <cellStyle name="好_中山102.6月菜單" xfId="152"/>
    <cellStyle name="好_中山102.6月菜單_Book1" xfId="153"/>
    <cellStyle name="好_中山102.6月菜單_Book1_大竹.新莊菜單103下W5" xfId="154"/>
    <cellStyle name="好_中山102.6月菜單_Book1_大竹104.0105-0109(W19)" xfId="155"/>
    <cellStyle name="好_中山102.6月菜單_Book1_大竹104.0105-0109(W19)_大竹.新莊菜單103下W5" xfId="156"/>
    <cellStyle name="好_中山102.6月菜單_Book1_大竹104.0105-0109(W19)_大竹104.0112-0116(W20)" xfId="157"/>
    <cellStyle name="好_中山102.6月菜單_Book1_大竹104.0105-0109(W19)_大竹104.0112-0116(W20)_大竹.新莊菜單103下W5" xfId="158"/>
    <cellStyle name="好_中山102.6月菜單_Book1_大竹104.0112-0116(W20)" xfId="159"/>
    <cellStyle name="好_中山102.6月菜單_Book1_大竹104.0112-0116(W20)_大竹.新莊菜單103下W5" xfId="160"/>
    <cellStyle name="好_中山102.6月菜單_大竹.新莊菜單103下W5" xfId="161"/>
    <cellStyle name="好_中山102.6月菜單_大竹104.0105-0109(W19)" xfId="162"/>
    <cellStyle name="好_中山102.6月菜單_大竹104.0105-0109(W19)_大竹.新莊菜單103下W5" xfId="163"/>
    <cellStyle name="好_中山102.6月菜單_大竹104.0105-0109(W19)_大竹104.0112-0116(W20)" xfId="164"/>
    <cellStyle name="好_中山102.6月菜單_大竹104.0105-0109(W19)_大竹104.0112-0116(W20)_大竹.新莊菜單103下W5" xfId="165"/>
    <cellStyle name="好_中山102.6月菜單_大竹104.0112-0116(W20)" xfId="166"/>
    <cellStyle name="好_中山102.6月菜單_大竹104.0112-0116(W20)_大竹.新莊菜單103下W5" xfId="167"/>
    <cellStyle name="好_中山102.6月菜單_中山102.10月菜單" xfId="168"/>
    <cellStyle name="好_中山102.6月菜單_中山102.10月菜單_大竹.新莊菜單103下W5" xfId="169"/>
    <cellStyle name="好_中山102.6月菜單_中山102.10月菜單_大竹104.0105-0109(W19)" xfId="170"/>
    <cellStyle name="好_中山102.6月菜單_中山102.10月菜單_大竹104.0105-0109(W19)_大竹.新莊菜單103下W5" xfId="171"/>
    <cellStyle name="好_中山102.6月菜單_中山102.10月菜單_大竹104.0105-0109(W19)_大竹104.0112-0116(W20)" xfId="172"/>
    <cellStyle name="好_中山102.6月菜單_中山102.10月菜單_大竹104.0105-0109(W19)_大竹104.0112-0116(W20)_大竹.新莊菜單103下W5" xfId="173"/>
    <cellStyle name="好_中山102.6月菜單_中山102.10月菜單_大竹104.0112-0116(W20)" xfId="174"/>
    <cellStyle name="好_中山102.6月菜單_中山102.10月菜單_大竹104.0112-0116(W20)_大竹.新莊菜單103下W5" xfId="175"/>
    <cellStyle name="好_中山102.6月菜單_中山103.9月菜單(含幼兒)" xfId="176"/>
    <cellStyle name="好_中山102.6月菜單_中山103.9月菜單(含幼兒)_大竹.新莊菜單103下W5" xfId="177"/>
    <cellStyle name="好_中山102.6月菜單_中山103.9月菜單(含幼兒)_大竹104.0105-0109(W19)" xfId="178"/>
    <cellStyle name="好_中山102.6月菜單_中山103.9月菜單(含幼兒)_大竹104.0105-0109(W19)_大竹.新莊菜單103下W5" xfId="179"/>
    <cellStyle name="好_中山102.6月菜單_中山103.9月菜單(含幼兒)_大竹104.0105-0109(W19)_大竹104.0112-0116(W20)" xfId="180"/>
    <cellStyle name="好_中山102.6月菜單_中山103.9月菜單(含幼兒)_大竹104.0105-0109(W19)_大竹104.0112-0116(W20)_大竹.新莊菜單103下W5" xfId="181"/>
    <cellStyle name="好_中山102.6月菜單_中山103.9月菜單(含幼兒)_大竹104.0112-0116(W20)" xfId="182"/>
    <cellStyle name="好_中山102.6月菜單_中山103.9月菜單(含幼兒)_大竹104.0112-0116(W20)_大竹.新莊菜單103下W5" xfId="183"/>
    <cellStyle name="Percent" xfId="184"/>
    <cellStyle name="計算方式" xfId="185"/>
    <cellStyle name="計算方式 2" xfId="186"/>
    <cellStyle name="Currency" xfId="187"/>
    <cellStyle name="Currency [0]" xfId="188"/>
    <cellStyle name="連結的儲存格" xfId="189"/>
    <cellStyle name="連結的儲存格 2" xfId="190"/>
    <cellStyle name="備註" xfId="191"/>
    <cellStyle name="備註 2" xfId="192"/>
    <cellStyle name="備註 3" xfId="193"/>
    <cellStyle name="備註 4" xfId="194"/>
    <cellStyle name="Hyperlink" xfId="195"/>
    <cellStyle name="說明文字" xfId="196"/>
    <cellStyle name="說明文字 2" xfId="197"/>
    <cellStyle name="輔色1" xfId="198"/>
    <cellStyle name="輔色1 2" xfId="199"/>
    <cellStyle name="輔色2" xfId="200"/>
    <cellStyle name="輔色2 2" xfId="201"/>
    <cellStyle name="輔色3" xfId="202"/>
    <cellStyle name="輔色3 2" xfId="203"/>
    <cellStyle name="輔色4" xfId="204"/>
    <cellStyle name="輔色4 2" xfId="205"/>
    <cellStyle name="輔色5" xfId="206"/>
    <cellStyle name="輔色5 2" xfId="207"/>
    <cellStyle name="輔色6" xfId="208"/>
    <cellStyle name="輔色6 2" xfId="209"/>
    <cellStyle name="標題" xfId="210"/>
    <cellStyle name="標題 1" xfId="211"/>
    <cellStyle name="標題 1 2" xfId="212"/>
    <cellStyle name="標題 2" xfId="213"/>
    <cellStyle name="標題 2 2" xfId="214"/>
    <cellStyle name="標題 3" xfId="215"/>
    <cellStyle name="標題 3 2" xfId="216"/>
    <cellStyle name="標題 4" xfId="217"/>
    <cellStyle name="標題 4 2" xfId="218"/>
    <cellStyle name="標題 5" xfId="219"/>
    <cellStyle name="輸入" xfId="220"/>
    <cellStyle name="輸入 2" xfId="221"/>
    <cellStyle name="輸出" xfId="222"/>
    <cellStyle name="輸出 2" xfId="223"/>
    <cellStyle name="檢查儲存格" xfId="224"/>
    <cellStyle name="檢查儲存格 2" xfId="225"/>
    <cellStyle name="壞" xfId="226"/>
    <cellStyle name="壞 2" xfId="227"/>
    <cellStyle name="壞_大竹.新莊103學期下W 3.2修" xfId="228"/>
    <cellStyle name="壞_大竹.新莊103學期下W 3.2修_大竹.新莊菜單103下W5" xfId="229"/>
    <cellStyle name="壞_大竹.新莊103學期下W3" xfId="230"/>
    <cellStyle name="壞_大竹.新莊103學期下W3_大竹.新莊菜單103下W5" xfId="231"/>
    <cellStyle name="壞_大竹.新莊104.3月菜單" xfId="232"/>
    <cellStyle name="壞_大竹.新莊104.3月菜單_大竹.新莊菜單103下W5" xfId="233"/>
    <cellStyle name="壞_大竹.新莊104.4月菜單 (1)" xfId="234"/>
    <cellStyle name="壞_大竹103.12月菜單" xfId="235"/>
    <cellStyle name="壞_大竹103.12月菜單_大竹.新莊菜單103下W5" xfId="236"/>
    <cellStyle name="壞_大竹103.12月菜單_大竹104.0105-0109(W19)" xfId="237"/>
    <cellStyle name="壞_大竹103.12月菜單_大竹104.0105-0109(W19)_大竹.新莊菜單103下W5" xfId="238"/>
    <cellStyle name="壞_大竹103.12月菜單_大竹104.0105-0109(W19)_大竹104.0112-0116(W20)" xfId="239"/>
    <cellStyle name="壞_大竹103.12月菜單_大竹104.0105-0109(W19)_大竹104.0112-0116(W20)_大竹.新莊菜單103下W5" xfId="240"/>
    <cellStyle name="壞_大竹103.12月菜單_大竹104.0112-0116(W20)" xfId="241"/>
    <cellStyle name="壞_大竹103.12月菜單_大竹104.0112-0116(W20)_大竹.新莊菜單103下W5" xfId="242"/>
    <cellStyle name="壞_大竹103.12月菜單L" xfId="243"/>
    <cellStyle name="壞_大竹103.12月菜單L_大竹.新莊菜單103下W5" xfId="244"/>
    <cellStyle name="壞_大竹103.12月菜單L_大竹104.0105-0109(W19)" xfId="245"/>
    <cellStyle name="壞_大竹103.12月菜單L_大竹104.0105-0109(W19)_大竹.新莊菜單103下W5" xfId="246"/>
    <cellStyle name="壞_大竹103.12月菜單L_大竹104.0105-0109(W19)_大竹104.0112-0116(W20)" xfId="247"/>
    <cellStyle name="壞_大竹103.12月菜單L_大竹104.0105-0109(W19)_大竹104.0112-0116(W20)_大竹.新莊菜單103下W5" xfId="248"/>
    <cellStyle name="壞_大竹103.12月菜單L_大竹104.0112-0116(W20)" xfId="249"/>
    <cellStyle name="壞_大竹103.12月菜單L_大竹104.0112-0116(W20)_大竹.新莊菜單103下W5" xfId="250"/>
    <cellStyle name="壞_大竹104.0224-0226(w1)" xfId="251"/>
    <cellStyle name="壞_大竹104.0224-0226(w1)_大竹.新莊菜單103下W5" xfId="252"/>
    <cellStyle name="壞_大竹104.0224-0226(w1)二修" xfId="253"/>
    <cellStyle name="壞_大竹104.0224-0226(w1)二修_大竹.新莊菜單103下W5" xfId="254"/>
    <cellStyle name="警告文字" xfId="255"/>
    <cellStyle name="警告文字 2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5135225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7316450"/>
          <a:ext cx="882015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57</xdr:row>
      <xdr:rowOff>38100</xdr:rowOff>
    </xdr:from>
    <xdr:to>
      <xdr:col>14</xdr:col>
      <xdr:colOff>638175</xdr:colOff>
      <xdr:row>64</xdr:row>
      <xdr:rowOff>171450</xdr:rowOff>
    </xdr:to>
    <xdr:pic>
      <xdr:nvPicPr>
        <xdr:cNvPr id="1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5163800"/>
          <a:ext cx="2857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419100</xdr:colOff>
      <xdr:row>2</xdr:row>
      <xdr:rowOff>542925</xdr:rowOff>
    </xdr:to>
    <xdr:pic>
      <xdr:nvPicPr>
        <xdr:cNvPr id="2" name="yui_3_5_1_5_1416793996443_656" descr="https://sp.yimg.com/ib/th?id=HN.608028264087290739&amp;pid=15.1&amp;P=0"/>
        <xdr:cNvPicPr preferRelativeResize="1">
          <a:picLocks noChangeAspect="1"/>
        </xdr:cNvPicPr>
      </xdr:nvPicPr>
      <xdr:blipFill>
        <a:blip r:embed="rId2"/>
        <a:srcRect t="22543" r="3480" b="12138"/>
        <a:stretch>
          <a:fillRect/>
        </a:stretch>
      </xdr:blipFill>
      <xdr:spPr>
        <a:xfrm>
          <a:off x="0" y="28575"/>
          <a:ext cx="2638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63</xdr:row>
      <xdr:rowOff>104775</xdr:rowOff>
    </xdr:from>
    <xdr:to>
      <xdr:col>10</xdr:col>
      <xdr:colOff>28575</xdr:colOff>
      <xdr:row>67</xdr:row>
      <xdr:rowOff>95250</xdr:rowOff>
    </xdr:to>
    <xdr:sp>
      <xdr:nvSpPr>
        <xdr:cNvPr id="3" name="Rectangle 8"/>
        <xdr:cNvSpPr>
          <a:spLocks/>
        </xdr:cNvSpPr>
      </xdr:nvSpPr>
      <xdr:spPr>
        <a:xfrm>
          <a:off x="266700" y="17345025"/>
          <a:ext cx="8820150" cy="14001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zoomScale="80" zoomScaleNormal="80" zoomScalePageLayoutView="0" workbookViewId="0" topLeftCell="A1">
      <selection activeCell="C6" sqref="C6:N1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19.25390625" style="27" customWidth="1"/>
    <col min="5" max="5" width="20.00390625" style="27" customWidth="1"/>
    <col min="6" max="6" width="10.75390625" style="27" customWidth="1"/>
    <col min="7" max="7" width="16.7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384" width="9.00390625" style="27" customWidth="1"/>
  </cols>
  <sheetData>
    <row r="1" ht="16.5"/>
    <row r="2" spans="1:15" ht="49.5" customHeight="1">
      <c r="A2" s="1173" t="s">
        <v>138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</row>
    <row r="3" spans="1:15" ht="49.5" customHeight="1" thickBot="1">
      <c r="A3" s="1174"/>
      <c r="B3" s="1174"/>
      <c r="C3" s="1174"/>
      <c r="D3" s="1175" t="s">
        <v>139</v>
      </c>
      <c r="E3" s="1175"/>
      <c r="F3" s="28" t="s">
        <v>140</v>
      </c>
      <c r="G3" s="28" t="s">
        <v>1183</v>
      </c>
      <c r="H3" s="83">
        <v>3</v>
      </c>
      <c r="I3" s="28" t="s">
        <v>141</v>
      </c>
      <c r="J3" s="1106" t="s">
        <v>1288</v>
      </c>
      <c r="K3" s="30" t="s">
        <v>142</v>
      </c>
      <c r="L3" s="29"/>
      <c r="M3" s="31"/>
      <c r="N3" s="31"/>
      <c r="O3" s="31"/>
    </row>
    <row r="4" spans="1:18" ht="17.25" customHeight="1">
      <c r="A4" s="1176" t="s">
        <v>143</v>
      </c>
      <c r="B4" s="1178" t="s">
        <v>144</v>
      </c>
      <c r="C4" s="1178" t="s">
        <v>145</v>
      </c>
      <c r="D4" s="1178" t="s">
        <v>146</v>
      </c>
      <c r="E4" s="1178" t="s">
        <v>147</v>
      </c>
      <c r="F4" s="1178" t="s">
        <v>93</v>
      </c>
      <c r="G4" s="1178" t="s">
        <v>148</v>
      </c>
      <c r="H4" s="1178" t="s">
        <v>113</v>
      </c>
      <c r="I4" s="1178" t="s">
        <v>1</v>
      </c>
      <c r="J4" s="1178"/>
      <c r="K4" s="1178"/>
      <c r="L4" s="1178"/>
      <c r="M4" s="1178"/>
      <c r="N4" s="1180"/>
      <c r="O4" s="1181"/>
      <c r="P4" s="45"/>
      <c r="Q4" s="45"/>
      <c r="R4" s="45"/>
    </row>
    <row r="5" spans="1:21" ht="17.25" customHeight="1" thickBot="1">
      <c r="A5" s="1177"/>
      <c r="B5" s="1179"/>
      <c r="C5" s="1179"/>
      <c r="D5" s="1179"/>
      <c r="E5" s="1179"/>
      <c r="F5" s="1179"/>
      <c r="G5" s="1179"/>
      <c r="H5" s="1179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113</v>
      </c>
      <c r="N5" s="34" t="s">
        <v>153</v>
      </c>
      <c r="O5" s="35" t="s">
        <v>154</v>
      </c>
      <c r="P5" s="45"/>
      <c r="Q5" s="45"/>
      <c r="R5" s="1011"/>
      <c r="S5" s="1023"/>
      <c r="T5" s="1011"/>
      <c r="U5" s="1023"/>
    </row>
    <row r="6" spans="1:21" ht="19.5">
      <c r="A6" s="1182">
        <v>43157</v>
      </c>
      <c r="B6" s="1184" t="s">
        <v>155</v>
      </c>
      <c r="C6" s="1087" t="s">
        <v>1184</v>
      </c>
      <c r="D6" s="1088" t="s">
        <v>1185</v>
      </c>
      <c r="E6" s="1088" t="s">
        <v>1186</v>
      </c>
      <c r="F6" s="1087" t="s">
        <v>1187</v>
      </c>
      <c r="G6" s="1088" t="s">
        <v>1188</v>
      </c>
      <c r="H6" s="1089" t="s">
        <v>1289</v>
      </c>
      <c r="I6" s="1220">
        <v>4.2</v>
      </c>
      <c r="J6" s="1222">
        <v>2.8</v>
      </c>
      <c r="K6" s="1222">
        <v>1.6</v>
      </c>
      <c r="L6" s="1222">
        <v>2.8</v>
      </c>
      <c r="M6" s="1090">
        <v>1</v>
      </c>
      <c r="N6" s="37"/>
      <c r="O6" s="38"/>
      <c r="P6" s="45"/>
      <c r="Q6" s="45"/>
      <c r="R6" s="1020"/>
      <c r="S6" s="1065"/>
      <c r="T6" s="1020"/>
      <c r="U6" s="1022"/>
    </row>
    <row r="7" spans="1:21" ht="18" customHeight="1">
      <c r="A7" s="1183"/>
      <c r="B7" s="1185"/>
      <c r="C7" s="1091" t="s">
        <v>1189</v>
      </c>
      <c r="D7" s="1091" t="s">
        <v>1190</v>
      </c>
      <c r="E7" s="1091" t="s">
        <v>1191</v>
      </c>
      <c r="F7" s="1092"/>
      <c r="G7" s="1091" t="s">
        <v>1192</v>
      </c>
      <c r="H7" s="1093"/>
      <c r="I7" s="1221"/>
      <c r="J7" s="1223"/>
      <c r="K7" s="1223"/>
      <c r="L7" s="1223"/>
      <c r="M7" s="1094"/>
      <c r="N7" s="39"/>
      <c r="O7" s="40"/>
      <c r="P7" s="45"/>
      <c r="Q7" s="45"/>
      <c r="R7" s="45"/>
      <c r="S7" s="45"/>
      <c r="T7" s="45"/>
      <c r="U7" s="45"/>
    </row>
    <row r="8" spans="1:21" ht="18" customHeight="1">
      <c r="A8" s="1186">
        <f>A6+1</f>
        <v>43158</v>
      </c>
      <c r="B8" s="1187" t="s">
        <v>157</v>
      </c>
      <c r="C8" s="1095" t="s">
        <v>1193</v>
      </c>
      <c r="D8" s="1096" t="s">
        <v>1194</v>
      </c>
      <c r="E8" s="1096" t="s">
        <v>1195</v>
      </c>
      <c r="F8" s="1095" t="s">
        <v>1196</v>
      </c>
      <c r="G8" s="1097" t="s">
        <v>1197</v>
      </c>
      <c r="H8" s="1098" t="s">
        <v>1198</v>
      </c>
      <c r="I8" s="1224">
        <v>4</v>
      </c>
      <c r="J8" s="1223">
        <v>2</v>
      </c>
      <c r="K8" s="1223">
        <v>1.9</v>
      </c>
      <c r="L8" s="1223">
        <v>2.8</v>
      </c>
      <c r="M8" s="1099"/>
      <c r="N8" s="42">
        <v>1</v>
      </c>
      <c r="O8" s="304"/>
      <c r="P8" s="45"/>
      <c r="Q8" s="45"/>
      <c r="R8" s="1011"/>
      <c r="S8" s="45"/>
      <c r="T8" s="45"/>
      <c r="U8" s="45"/>
    </row>
    <row r="9" spans="1:21" ht="19.5" customHeight="1">
      <c r="A9" s="1186"/>
      <c r="B9" s="1187"/>
      <c r="C9" s="1091" t="s">
        <v>1199</v>
      </c>
      <c r="D9" s="1100" t="s">
        <v>1200</v>
      </c>
      <c r="E9" s="1101" t="s">
        <v>1201</v>
      </c>
      <c r="F9" s="1102"/>
      <c r="G9" s="1100" t="s">
        <v>1202</v>
      </c>
      <c r="H9" s="1103"/>
      <c r="I9" s="1225"/>
      <c r="J9" s="1226"/>
      <c r="K9" s="1226"/>
      <c r="L9" s="1226"/>
      <c r="M9" s="1104"/>
      <c r="N9" s="1032"/>
      <c r="O9" s="40"/>
      <c r="P9" s="45"/>
      <c r="Q9" s="45"/>
      <c r="R9" s="1020"/>
      <c r="S9" s="45"/>
      <c r="T9" s="45"/>
      <c r="U9" s="45"/>
    </row>
    <row r="10" spans="1:21" ht="21" customHeight="1">
      <c r="A10" s="1188">
        <f>A8+1</f>
        <v>43159</v>
      </c>
      <c r="B10" s="1187" t="s">
        <v>160</v>
      </c>
      <c r="C10" s="1194" t="s">
        <v>1179</v>
      </c>
      <c r="D10" s="1195"/>
      <c r="E10" s="1195"/>
      <c r="F10" s="1195"/>
      <c r="G10" s="1195"/>
      <c r="H10" s="1196"/>
      <c r="I10" s="1033"/>
      <c r="J10" s="1033"/>
      <c r="K10" s="1033"/>
      <c r="L10" s="1033"/>
      <c r="M10" s="1033"/>
      <c r="N10" s="44"/>
      <c r="O10" s="47"/>
      <c r="P10" s="45"/>
      <c r="Q10" s="45"/>
      <c r="R10" s="45"/>
      <c r="S10" s="45"/>
      <c r="T10" s="45"/>
      <c r="U10" s="45"/>
    </row>
    <row r="11" spans="1:18" ht="18.75">
      <c r="A11" s="1188"/>
      <c r="B11" s="1187"/>
      <c r="C11" s="1197"/>
      <c r="D11" s="1198"/>
      <c r="E11" s="1198"/>
      <c r="F11" s="1198"/>
      <c r="G11" s="1198"/>
      <c r="H11" s="1199"/>
      <c r="I11" s="1029"/>
      <c r="J11" s="1029"/>
      <c r="K11" s="1029"/>
      <c r="L11" s="1029"/>
      <c r="M11" s="1029"/>
      <c r="N11" s="46"/>
      <c r="O11" s="48"/>
      <c r="P11" s="302"/>
      <c r="Q11" s="303"/>
      <c r="R11" s="303"/>
    </row>
    <row r="12" spans="1:18" ht="21">
      <c r="A12" s="1189">
        <f>A10+1</f>
        <v>43160</v>
      </c>
      <c r="B12" s="1191" t="s">
        <v>162</v>
      </c>
      <c r="C12" s="36" t="s">
        <v>4</v>
      </c>
      <c r="D12" s="1019" t="s">
        <v>1111</v>
      </c>
      <c r="E12" s="1016" t="s">
        <v>1116</v>
      </c>
      <c r="F12" s="1015" t="s">
        <v>12</v>
      </c>
      <c r="G12" s="1016" t="s">
        <v>181</v>
      </c>
      <c r="H12" s="1192" t="s">
        <v>113</v>
      </c>
      <c r="I12" s="1031">
        <v>4.7</v>
      </c>
      <c r="J12" s="1031">
        <v>2</v>
      </c>
      <c r="K12" s="1031">
        <v>2</v>
      </c>
      <c r="L12" s="1031">
        <v>3</v>
      </c>
      <c r="M12" s="1031">
        <v>1</v>
      </c>
      <c r="N12" s="88"/>
      <c r="O12" s="47">
        <f>I12*70+J12*83+K12*25+L12*45+M12*60</f>
        <v>740</v>
      </c>
      <c r="P12" s="45"/>
      <c r="Q12" s="45"/>
      <c r="R12" s="45"/>
    </row>
    <row r="13" spans="1:18" ht="18.75">
      <c r="A13" s="1190"/>
      <c r="B13" s="1191"/>
      <c r="C13" s="43" t="s">
        <v>159</v>
      </c>
      <c r="D13" s="1018" t="s">
        <v>1130</v>
      </c>
      <c r="E13" s="1017" t="s">
        <v>1117</v>
      </c>
      <c r="F13" s="1020"/>
      <c r="G13" s="1014" t="s">
        <v>1077</v>
      </c>
      <c r="H13" s="1193"/>
      <c r="I13" s="1029"/>
      <c r="J13" s="1029"/>
      <c r="K13" s="1029"/>
      <c r="L13" s="1029"/>
      <c r="M13" s="1034"/>
      <c r="N13" s="89"/>
      <c r="O13" s="48"/>
      <c r="P13" s="45"/>
      <c r="Q13" s="45"/>
      <c r="R13" s="45"/>
    </row>
    <row r="14" spans="1:19" ht="21">
      <c r="A14" s="1189">
        <f>A12+1</f>
        <v>43161</v>
      </c>
      <c r="B14" s="1191" t="s">
        <v>163</v>
      </c>
      <c r="C14" s="49" t="s">
        <v>164</v>
      </c>
      <c r="D14" s="49" t="s">
        <v>1102</v>
      </c>
      <c r="E14" s="49" t="s">
        <v>1203</v>
      </c>
      <c r="F14" s="49" t="s">
        <v>12</v>
      </c>
      <c r="G14" s="49" t="s">
        <v>1104</v>
      </c>
      <c r="H14" s="1192"/>
      <c r="I14" s="1035">
        <v>4.8</v>
      </c>
      <c r="J14" s="1035">
        <v>1.8</v>
      </c>
      <c r="K14" s="1035">
        <v>1.7</v>
      </c>
      <c r="L14" s="1035">
        <v>2.3</v>
      </c>
      <c r="M14" s="1035"/>
      <c r="N14" s="90"/>
      <c r="O14" s="50">
        <f>I14*70+J14*83+K14*25+L14*45+M14*60+N14*120</f>
        <v>631.4</v>
      </c>
      <c r="P14" s="45"/>
      <c r="Q14" s="45"/>
      <c r="R14" s="45"/>
      <c r="S14" s="45"/>
    </row>
    <row r="15" spans="1:19" ht="19.5" thickBot="1">
      <c r="A15" s="1200"/>
      <c r="B15" s="1201"/>
      <c r="C15" s="378" t="s">
        <v>165</v>
      </c>
      <c r="D15" s="51" t="s">
        <v>1103</v>
      </c>
      <c r="E15" s="51" t="s">
        <v>1204</v>
      </c>
      <c r="F15" s="51"/>
      <c r="G15" s="51" t="s">
        <v>1163</v>
      </c>
      <c r="H15" s="1202"/>
      <c r="I15" s="1036"/>
      <c r="J15" s="1036"/>
      <c r="K15" s="1036"/>
      <c r="L15" s="1036"/>
      <c r="M15" s="1036"/>
      <c r="N15" s="90"/>
      <c r="O15" s="50"/>
      <c r="P15" s="45"/>
      <c r="Q15" s="45"/>
      <c r="R15" s="45"/>
      <c r="S15" s="45"/>
    </row>
    <row r="16" spans="1:19" ht="20.25" customHeight="1">
      <c r="A16" s="1203">
        <f>A14+3</f>
        <v>43164</v>
      </c>
      <c r="B16" s="1204" t="s">
        <v>155</v>
      </c>
      <c r="C16" s="1021" t="s">
        <v>1075</v>
      </c>
      <c r="D16" s="1009" t="s">
        <v>1146</v>
      </c>
      <c r="E16" s="1010" t="s">
        <v>1118</v>
      </c>
      <c r="F16" s="1009" t="s">
        <v>156</v>
      </c>
      <c r="G16" s="1021" t="s">
        <v>1142</v>
      </c>
      <c r="H16" s="1206" t="s">
        <v>113</v>
      </c>
      <c r="I16" s="1037">
        <v>4.5</v>
      </c>
      <c r="J16" s="1037">
        <v>2</v>
      </c>
      <c r="K16" s="1037">
        <v>2</v>
      </c>
      <c r="L16" s="1037">
        <v>2.6</v>
      </c>
      <c r="M16" s="1037">
        <v>1</v>
      </c>
      <c r="N16" s="91"/>
      <c r="O16" s="52">
        <f>I16*70+J16*83+K16*25+L16*45+M16*60</f>
        <v>708</v>
      </c>
      <c r="P16" s="45"/>
      <c r="Q16" s="45"/>
      <c r="R16" s="45"/>
      <c r="S16" s="45"/>
    </row>
    <row r="17" spans="1:19" ht="20.25" customHeight="1">
      <c r="A17" s="1190"/>
      <c r="B17" s="1205"/>
      <c r="C17" s="1022" t="s">
        <v>1076</v>
      </c>
      <c r="D17" s="1014" t="s">
        <v>1108</v>
      </c>
      <c r="E17" s="1013" t="s">
        <v>1119</v>
      </c>
      <c r="F17" s="1014"/>
      <c r="G17" s="1014" t="s">
        <v>1120</v>
      </c>
      <c r="H17" s="1193"/>
      <c r="I17" s="1035"/>
      <c r="J17" s="1035"/>
      <c r="K17" s="1035"/>
      <c r="L17" s="1035"/>
      <c r="M17" s="1035"/>
      <c r="N17" s="90"/>
      <c r="O17" s="50"/>
      <c r="P17" s="81"/>
      <c r="Q17" s="81"/>
      <c r="R17" s="81"/>
      <c r="S17" s="81"/>
    </row>
    <row r="18" spans="1:19" ht="21">
      <c r="A18" s="1189">
        <f>A16+1</f>
        <v>43165</v>
      </c>
      <c r="B18" s="1205" t="s">
        <v>157</v>
      </c>
      <c r="C18" s="1016" t="s">
        <v>4</v>
      </c>
      <c r="D18" s="1016" t="s">
        <v>1122</v>
      </c>
      <c r="E18" s="1016" t="s">
        <v>1206</v>
      </c>
      <c r="F18" s="1015" t="s">
        <v>12</v>
      </c>
      <c r="G18" s="1016" t="s">
        <v>158</v>
      </c>
      <c r="H18" s="1078"/>
      <c r="I18" s="1033">
        <v>4.5</v>
      </c>
      <c r="J18" s="1033">
        <v>2</v>
      </c>
      <c r="K18" s="1033">
        <v>1.8</v>
      </c>
      <c r="L18" s="1033">
        <v>3.2</v>
      </c>
      <c r="M18" s="1038"/>
      <c r="N18" s="92"/>
      <c r="O18" s="47">
        <f>I18*70+J18*83+K18*25+L18*45+M18*60</f>
        <v>670</v>
      </c>
      <c r="P18" s="82"/>
      <c r="Q18" s="82"/>
      <c r="R18" s="82"/>
      <c r="S18" s="82"/>
    </row>
    <row r="19" spans="1:19" ht="18.75">
      <c r="A19" s="1190"/>
      <c r="B19" s="1207"/>
      <c r="C19" s="1017" t="s">
        <v>159</v>
      </c>
      <c r="D19" s="1014" t="s">
        <v>1123</v>
      </c>
      <c r="E19" s="1014" t="s">
        <v>1207</v>
      </c>
      <c r="F19" s="1014"/>
      <c r="G19" s="1012" t="s">
        <v>202</v>
      </c>
      <c r="H19" s="1077"/>
      <c r="I19" s="1029"/>
      <c r="J19" s="1029"/>
      <c r="K19" s="1029"/>
      <c r="L19" s="1029"/>
      <c r="M19" s="1029"/>
      <c r="N19" s="93"/>
      <c r="O19" s="48"/>
      <c r="P19" s="45"/>
      <c r="Q19" s="45"/>
      <c r="R19" s="45"/>
      <c r="S19" s="45"/>
    </row>
    <row r="20" spans="1:19" ht="21">
      <c r="A20" s="1189">
        <f>A18+1</f>
        <v>43166</v>
      </c>
      <c r="B20" s="1208" t="s">
        <v>160</v>
      </c>
      <c r="C20" s="1015" t="s">
        <v>5</v>
      </c>
      <c r="D20" s="1015" t="s">
        <v>194</v>
      </c>
      <c r="E20" s="1015" t="s">
        <v>1208</v>
      </c>
      <c r="F20" s="1015" t="s">
        <v>1164</v>
      </c>
      <c r="G20" s="1015" t="s">
        <v>1000</v>
      </c>
      <c r="H20" s="1192" t="s">
        <v>161</v>
      </c>
      <c r="I20" s="1031">
        <v>4.5</v>
      </c>
      <c r="J20" s="1031">
        <v>2.5</v>
      </c>
      <c r="K20" s="1031">
        <v>1.5</v>
      </c>
      <c r="L20" s="1031">
        <v>3</v>
      </c>
      <c r="M20" s="1031"/>
      <c r="N20" s="94"/>
      <c r="O20" s="47">
        <f>I20*70+J20*83+K20*25+L20*45+M20*60</f>
        <v>695</v>
      </c>
      <c r="P20" s="45"/>
      <c r="Q20" s="45"/>
      <c r="R20" s="45"/>
      <c r="S20" s="45"/>
    </row>
    <row r="21" spans="1:19" ht="18.75">
      <c r="A21" s="1190"/>
      <c r="B21" s="1208"/>
      <c r="C21" s="1017"/>
      <c r="D21" s="1017" t="s">
        <v>1096</v>
      </c>
      <c r="E21" s="1017" t="s">
        <v>1209</v>
      </c>
      <c r="F21" s="1017"/>
      <c r="G21" s="1017" t="s">
        <v>1000</v>
      </c>
      <c r="H21" s="1193"/>
      <c r="I21" s="1029"/>
      <c r="J21" s="1029"/>
      <c r="K21" s="1029"/>
      <c r="L21" s="1029"/>
      <c r="M21" s="1029"/>
      <c r="N21" s="93"/>
      <c r="O21" s="48"/>
      <c r="P21" s="45"/>
      <c r="Q21" s="45"/>
      <c r="R21" s="45"/>
      <c r="S21" s="45"/>
    </row>
    <row r="22" spans="1:21" ht="21">
      <c r="A22" s="1209">
        <f>A20+1</f>
        <v>43167</v>
      </c>
      <c r="B22" s="1211" t="s">
        <v>162</v>
      </c>
      <c r="C22" s="1025" t="s">
        <v>4</v>
      </c>
      <c r="D22" s="1015" t="s">
        <v>34</v>
      </c>
      <c r="E22" s="1010" t="s">
        <v>1125</v>
      </c>
      <c r="F22" s="1015" t="s">
        <v>12</v>
      </c>
      <c r="G22" s="1015" t="s">
        <v>1147</v>
      </c>
      <c r="H22" s="1192" t="s">
        <v>113</v>
      </c>
      <c r="I22" s="1031">
        <v>4.8</v>
      </c>
      <c r="J22" s="1031">
        <v>2.5</v>
      </c>
      <c r="K22" s="1031">
        <v>1.5</v>
      </c>
      <c r="L22" s="1031">
        <v>2</v>
      </c>
      <c r="M22" s="1031">
        <v>1</v>
      </c>
      <c r="N22" s="95"/>
      <c r="O22" s="54">
        <f>I22*70+J22*83+K22*25+L22*45+M22*60</f>
        <v>731</v>
      </c>
      <c r="Q22" s="1076"/>
      <c r="R22" s="1076"/>
      <c r="S22" s="1076"/>
      <c r="T22" s="1076"/>
      <c r="U22" s="1076"/>
    </row>
    <row r="23" spans="1:21" ht="18.75">
      <c r="A23" s="1210"/>
      <c r="B23" s="1212"/>
      <c r="C23" s="1017" t="s">
        <v>159</v>
      </c>
      <c r="D23" s="1017" t="s">
        <v>198</v>
      </c>
      <c r="E23" s="1013" t="s">
        <v>1126</v>
      </c>
      <c r="F23" s="1020"/>
      <c r="G23" s="1017" t="s">
        <v>1148</v>
      </c>
      <c r="H23" s="1193"/>
      <c r="I23" s="1029"/>
      <c r="J23" s="1029"/>
      <c r="K23" s="1029"/>
      <c r="L23" s="1029"/>
      <c r="M23" s="1034"/>
      <c r="N23" s="89"/>
      <c r="O23" s="48"/>
      <c r="Q23" s="1076"/>
      <c r="R23" s="1076"/>
      <c r="S23" s="1076"/>
      <c r="T23" s="1076"/>
      <c r="U23" s="1076"/>
    </row>
    <row r="24" spans="1:21" ht="21" customHeight="1">
      <c r="A24" s="1189">
        <f>A22+1</f>
        <v>43168</v>
      </c>
      <c r="B24" s="1191" t="s">
        <v>163</v>
      </c>
      <c r="C24" s="49" t="s">
        <v>27</v>
      </c>
      <c r="D24" s="49" t="s">
        <v>1149</v>
      </c>
      <c r="E24" s="49" t="s">
        <v>78</v>
      </c>
      <c r="F24" s="49" t="s">
        <v>12</v>
      </c>
      <c r="G24" s="49" t="s">
        <v>174</v>
      </c>
      <c r="H24" s="87"/>
      <c r="I24" s="1033">
        <v>4.5</v>
      </c>
      <c r="J24" s="1033">
        <v>1</v>
      </c>
      <c r="K24" s="1033">
        <v>2.2</v>
      </c>
      <c r="L24" s="1033">
        <v>2.5</v>
      </c>
      <c r="M24" s="1033"/>
      <c r="N24" s="94"/>
      <c r="O24" s="47">
        <f>I24*70+J24*83+K24*25+L24*45+M24*60+120</f>
        <v>685.5</v>
      </c>
      <c r="Q24" s="1076"/>
      <c r="R24" s="1076"/>
      <c r="S24" s="1076"/>
      <c r="T24" s="1076"/>
      <c r="U24" s="1076"/>
    </row>
    <row r="25" spans="1:21" ht="21.75" customHeight="1" thickBot="1">
      <c r="A25" s="1200"/>
      <c r="B25" s="1201"/>
      <c r="C25" s="51" t="s">
        <v>170</v>
      </c>
      <c r="D25" s="51" t="s">
        <v>1150</v>
      </c>
      <c r="E25" s="51" t="s">
        <v>1113</v>
      </c>
      <c r="F25" s="51"/>
      <c r="G25" s="378" t="s">
        <v>176</v>
      </c>
      <c r="H25" s="96"/>
      <c r="I25" s="1036"/>
      <c r="J25" s="1036"/>
      <c r="K25" s="1036"/>
      <c r="L25" s="1036"/>
      <c r="M25" s="1036"/>
      <c r="N25" s="97"/>
      <c r="O25" s="56"/>
      <c r="Q25" s="1011"/>
      <c r="R25" s="1076"/>
      <c r="S25" s="1076"/>
      <c r="T25" s="1076"/>
      <c r="U25" s="1076"/>
    </row>
    <row r="26" spans="1:21" ht="21">
      <c r="A26" s="1203">
        <f>A24+3</f>
        <v>43171</v>
      </c>
      <c r="B26" s="1204" t="s">
        <v>155</v>
      </c>
      <c r="C26" s="1021" t="s">
        <v>1160</v>
      </c>
      <c r="D26" s="1009" t="s">
        <v>1151</v>
      </c>
      <c r="E26" s="1010" t="s">
        <v>1210</v>
      </c>
      <c r="F26" s="1009" t="s">
        <v>156</v>
      </c>
      <c r="G26" s="1015" t="s">
        <v>195</v>
      </c>
      <c r="H26" s="1206" t="s">
        <v>113</v>
      </c>
      <c r="I26" s="1030">
        <v>4.5</v>
      </c>
      <c r="J26" s="1030">
        <v>2</v>
      </c>
      <c r="K26" s="1030">
        <v>2.5</v>
      </c>
      <c r="L26" s="1030">
        <v>2.5</v>
      </c>
      <c r="M26" s="1030">
        <v>1</v>
      </c>
      <c r="N26" s="90"/>
      <c r="O26" s="50">
        <f>I26*70+J26*83+K26*25+L26*45+M26*60</f>
        <v>716</v>
      </c>
      <c r="Q26" s="1020"/>
      <c r="R26" s="1076"/>
      <c r="S26" s="1076"/>
      <c r="T26" s="1076"/>
      <c r="U26" s="1076"/>
    </row>
    <row r="27" spans="1:21" ht="18.75">
      <c r="A27" s="1190"/>
      <c r="B27" s="1205"/>
      <c r="C27" s="1022" t="s">
        <v>1161</v>
      </c>
      <c r="D27" s="1014" t="s">
        <v>1212</v>
      </c>
      <c r="E27" s="1013" t="s">
        <v>1211</v>
      </c>
      <c r="F27" s="1014"/>
      <c r="G27" s="1017" t="s">
        <v>1094</v>
      </c>
      <c r="H27" s="1193"/>
      <c r="I27" s="1029"/>
      <c r="J27" s="1029"/>
      <c r="K27" s="1029"/>
      <c r="L27" s="1029"/>
      <c r="M27" s="1029"/>
      <c r="N27" s="93"/>
      <c r="O27" s="48"/>
      <c r="Q27" s="1076"/>
      <c r="R27" s="1076"/>
      <c r="S27" s="1076"/>
      <c r="T27" s="1076"/>
      <c r="U27" s="1076"/>
    </row>
    <row r="28" spans="1:21" ht="21">
      <c r="A28" s="1189">
        <f>A26+1</f>
        <v>43172</v>
      </c>
      <c r="B28" s="1205" t="s">
        <v>157</v>
      </c>
      <c r="C28" s="1016" t="s">
        <v>4</v>
      </c>
      <c r="D28" s="1015" t="s">
        <v>1093</v>
      </c>
      <c r="E28" s="1016" t="s">
        <v>1169</v>
      </c>
      <c r="F28" s="1015" t="s">
        <v>12</v>
      </c>
      <c r="G28" s="1015" t="s">
        <v>1087</v>
      </c>
      <c r="H28" s="1084" t="s">
        <v>1182</v>
      </c>
      <c r="I28" s="1035">
        <v>4.8</v>
      </c>
      <c r="J28" s="1035">
        <v>2</v>
      </c>
      <c r="K28" s="1035">
        <v>1.7</v>
      </c>
      <c r="L28" s="1035">
        <v>3</v>
      </c>
      <c r="M28" s="1039"/>
      <c r="N28" s="98">
        <v>1</v>
      </c>
      <c r="O28" s="47">
        <f>I28*70+J28*83+K28*25+L28*45+M28*60</f>
        <v>679.5</v>
      </c>
      <c r="P28" s="1079"/>
      <c r="Q28" s="1076"/>
      <c r="R28" s="1065"/>
      <c r="S28" s="1076"/>
      <c r="T28" s="1076"/>
      <c r="U28" s="1076"/>
    </row>
    <row r="29" spans="1:21" ht="21">
      <c r="A29" s="1190"/>
      <c r="B29" s="1207"/>
      <c r="C29" s="1017" t="s">
        <v>159</v>
      </c>
      <c r="D29" s="1017" t="s">
        <v>1097</v>
      </c>
      <c r="E29" s="1024" t="s">
        <v>1095</v>
      </c>
      <c r="F29" s="1014"/>
      <c r="G29" s="1017" t="s">
        <v>1088</v>
      </c>
      <c r="H29" s="1077"/>
      <c r="I29" s="1035"/>
      <c r="J29" s="1035"/>
      <c r="K29" s="1035"/>
      <c r="L29" s="1035"/>
      <c r="M29" s="1035"/>
      <c r="N29" s="90"/>
      <c r="O29" s="48"/>
      <c r="P29" s="1080"/>
      <c r="Q29" s="1076"/>
      <c r="R29" s="1011"/>
      <c r="S29" s="1065"/>
      <c r="T29" s="1076"/>
      <c r="U29" s="1076"/>
    </row>
    <row r="30" spans="1:21" ht="21">
      <c r="A30" s="1189">
        <f>A28+1</f>
        <v>43173</v>
      </c>
      <c r="B30" s="1213" t="s">
        <v>160</v>
      </c>
      <c r="C30" s="1015" t="s">
        <v>5</v>
      </c>
      <c r="D30" s="1015" t="s">
        <v>1083</v>
      </c>
      <c r="E30" s="1016" t="s">
        <v>1213</v>
      </c>
      <c r="F30" s="1015" t="s">
        <v>1164</v>
      </c>
      <c r="G30" s="1016" t="s">
        <v>1091</v>
      </c>
      <c r="H30" s="1192" t="s">
        <v>161</v>
      </c>
      <c r="I30" s="1031">
        <v>4.7</v>
      </c>
      <c r="J30" s="1031">
        <v>3</v>
      </c>
      <c r="K30" s="1031">
        <v>1.3</v>
      </c>
      <c r="L30" s="1031">
        <v>3</v>
      </c>
      <c r="M30" s="1031"/>
      <c r="N30" s="94"/>
      <c r="O30" s="47">
        <f>I30*70+J30*83+K30*25+L30*45+M30*60</f>
        <v>745.5</v>
      </c>
      <c r="Q30" s="1076"/>
      <c r="R30" s="1020"/>
      <c r="S30" s="1065"/>
      <c r="T30" s="1065"/>
      <c r="U30" s="1076"/>
    </row>
    <row r="31" spans="1:21" ht="18.75">
      <c r="A31" s="1190"/>
      <c r="B31" s="1213"/>
      <c r="C31" s="1017" t="s">
        <v>1101</v>
      </c>
      <c r="D31" s="1013" t="s">
        <v>1084</v>
      </c>
      <c r="E31" s="1018" t="s">
        <v>1214</v>
      </c>
      <c r="F31" s="1017"/>
      <c r="G31" s="1014" t="s">
        <v>1092</v>
      </c>
      <c r="H31" s="1193"/>
      <c r="I31" s="1029"/>
      <c r="J31" s="1029"/>
      <c r="K31" s="1029"/>
      <c r="L31" s="1040"/>
      <c r="M31" s="1029"/>
      <c r="N31" s="93"/>
      <c r="O31" s="48"/>
      <c r="Q31" s="1076"/>
      <c r="R31" s="1020"/>
      <c r="S31" s="1065"/>
      <c r="T31" s="1065"/>
      <c r="U31" s="1076"/>
    </row>
    <row r="32" spans="1:21" ht="21">
      <c r="A32" s="1189">
        <f>A30+1</f>
        <v>43174</v>
      </c>
      <c r="B32" s="1214" t="s">
        <v>162</v>
      </c>
      <c r="C32" s="1025" t="s">
        <v>4</v>
      </c>
      <c r="D32" s="1015" t="s">
        <v>1099</v>
      </c>
      <c r="E32" s="1016" t="s">
        <v>1078</v>
      </c>
      <c r="F32" s="1015" t="s">
        <v>12</v>
      </c>
      <c r="G32" s="1015" t="s">
        <v>1112</v>
      </c>
      <c r="H32" s="1192" t="s">
        <v>113</v>
      </c>
      <c r="I32" s="1031">
        <v>4.7</v>
      </c>
      <c r="J32" s="1041">
        <v>2</v>
      </c>
      <c r="K32" s="1031">
        <v>1.8</v>
      </c>
      <c r="L32" s="1041">
        <v>3</v>
      </c>
      <c r="M32" s="1031">
        <v>1</v>
      </c>
      <c r="N32" s="94"/>
      <c r="O32" s="47">
        <f>I32*70+J32*83+K32*25+L32*45+M32*60</f>
        <v>735</v>
      </c>
      <c r="Q32" s="1076"/>
      <c r="R32" s="1065"/>
      <c r="S32" s="1023"/>
      <c r="T32" s="1065"/>
      <c r="U32" s="1076"/>
    </row>
    <row r="33" spans="1:21" ht="21">
      <c r="A33" s="1190"/>
      <c r="B33" s="1191"/>
      <c r="C33" s="1017" t="s">
        <v>159</v>
      </c>
      <c r="D33" s="1017" t="s">
        <v>1100</v>
      </c>
      <c r="E33" s="1017" t="s">
        <v>1079</v>
      </c>
      <c r="F33" s="1020"/>
      <c r="G33" s="1017" t="s">
        <v>1127</v>
      </c>
      <c r="H33" s="1193"/>
      <c r="I33" s="1029"/>
      <c r="J33" s="1042"/>
      <c r="K33" s="1029"/>
      <c r="L33" s="1042"/>
      <c r="M33" s="1043"/>
      <c r="N33" s="99"/>
      <c r="O33" s="48"/>
      <c r="Q33" s="1076"/>
      <c r="R33" s="1011"/>
      <c r="S33" s="1022"/>
      <c r="T33" s="1065"/>
      <c r="U33" s="1076"/>
    </row>
    <row r="34" spans="1:21" ht="21">
      <c r="A34" s="1189">
        <f>A32+1</f>
        <v>43175</v>
      </c>
      <c r="B34" s="1191" t="s">
        <v>163</v>
      </c>
      <c r="C34" s="49" t="s">
        <v>1170</v>
      </c>
      <c r="D34" s="49" t="s">
        <v>1171</v>
      </c>
      <c r="E34" s="49" t="s">
        <v>1172</v>
      </c>
      <c r="F34" s="49" t="s">
        <v>1173</v>
      </c>
      <c r="G34" s="49" t="s">
        <v>1174</v>
      </c>
      <c r="H34" s="87"/>
      <c r="I34" s="1044">
        <v>4.8</v>
      </c>
      <c r="J34" s="1045">
        <v>2</v>
      </c>
      <c r="K34" s="1033">
        <v>1.8</v>
      </c>
      <c r="L34" s="1045">
        <v>2.8</v>
      </c>
      <c r="M34" s="1046"/>
      <c r="N34" s="100"/>
      <c r="O34" s="47">
        <f>I34*70+J34*83+K34*25+L34*45+M34*60</f>
        <v>673</v>
      </c>
      <c r="Q34" s="1076"/>
      <c r="R34" s="1060"/>
      <c r="S34" s="1065"/>
      <c r="T34" s="1076"/>
      <c r="U34" s="1076"/>
    </row>
    <row r="35" spans="1:21" ht="19.5" thickBot="1">
      <c r="A35" s="1200"/>
      <c r="B35" s="1201"/>
      <c r="C35" s="51" t="s">
        <v>1175</v>
      </c>
      <c r="D35" s="51" t="s">
        <v>1176</v>
      </c>
      <c r="E35" s="51" t="s">
        <v>1177</v>
      </c>
      <c r="F35" s="51"/>
      <c r="G35" s="378" t="s">
        <v>1178</v>
      </c>
      <c r="H35" s="240"/>
      <c r="I35" s="1047"/>
      <c r="J35" s="1048"/>
      <c r="K35" s="1047"/>
      <c r="L35" s="1048"/>
      <c r="M35" s="1049"/>
      <c r="N35" s="101"/>
      <c r="O35" s="56"/>
      <c r="Q35" s="1076"/>
      <c r="R35" s="1065"/>
      <c r="S35" s="1065"/>
      <c r="T35" s="1076"/>
      <c r="U35" s="1076"/>
    </row>
    <row r="36" spans="1:21" ht="21.75" customHeight="1">
      <c r="A36" s="1215">
        <f>A34+3</f>
        <v>43178</v>
      </c>
      <c r="B36" s="1216" t="s">
        <v>155</v>
      </c>
      <c r="C36" s="1009" t="s">
        <v>182</v>
      </c>
      <c r="D36" s="1009" t="s">
        <v>803</v>
      </c>
      <c r="E36" s="1021" t="s">
        <v>1129</v>
      </c>
      <c r="F36" s="1009" t="s">
        <v>156</v>
      </c>
      <c r="G36" s="1026" t="s">
        <v>1134</v>
      </c>
      <c r="H36" s="1206" t="s">
        <v>113</v>
      </c>
      <c r="I36" s="1027">
        <v>5</v>
      </c>
      <c r="J36" s="1050">
        <v>2</v>
      </c>
      <c r="K36" s="1037">
        <v>2</v>
      </c>
      <c r="L36" s="1050">
        <v>2.6</v>
      </c>
      <c r="M36" s="1051">
        <v>1</v>
      </c>
      <c r="N36" s="102"/>
      <c r="O36" s="52">
        <f>I36*70+J36*83+K36*25+L36*45+M36*60</f>
        <v>743</v>
      </c>
      <c r="Q36" s="1076"/>
      <c r="R36" s="1065"/>
      <c r="S36" s="1065"/>
      <c r="T36" s="1076"/>
      <c r="U36" s="1076"/>
    </row>
    <row r="37" spans="1:21" ht="18.75" customHeight="1">
      <c r="A37" s="1190"/>
      <c r="B37" s="1205"/>
      <c r="C37" s="1017" t="s">
        <v>183</v>
      </c>
      <c r="D37" s="1014" t="s">
        <v>1082</v>
      </c>
      <c r="E37" s="1013" t="s">
        <v>1121</v>
      </c>
      <c r="F37" s="1014"/>
      <c r="G37" s="1028" t="s">
        <v>1128</v>
      </c>
      <c r="H37" s="1193"/>
      <c r="I37" s="1029"/>
      <c r="J37" s="1042"/>
      <c r="K37" s="1029"/>
      <c r="L37" s="1042"/>
      <c r="M37" s="1043"/>
      <c r="N37" s="99"/>
      <c r="O37" s="48"/>
      <c r="Q37" s="1076"/>
      <c r="R37" s="1065"/>
      <c r="S37" s="1065"/>
      <c r="T37" s="1076"/>
      <c r="U37" s="1076"/>
    </row>
    <row r="38" spans="1:21" ht="21" customHeight="1">
      <c r="A38" s="1217">
        <f>A36+1</f>
        <v>43179</v>
      </c>
      <c r="B38" s="1205" t="s">
        <v>157</v>
      </c>
      <c r="C38" s="1025" t="s">
        <v>4</v>
      </c>
      <c r="D38" s="1015" t="s">
        <v>180</v>
      </c>
      <c r="E38" s="1016" t="s">
        <v>201</v>
      </c>
      <c r="F38" s="1015" t="s">
        <v>12</v>
      </c>
      <c r="G38" s="1015" t="s">
        <v>178</v>
      </c>
      <c r="H38" s="1078"/>
      <c r="I38" s="1030">
        <v>4.5</v>
      </c>
      <c r="J38" s="1030">
        <v>2.5</v>
      </c>
      <c r="K38" s="1030">
        <v>1.5</v>
      </c>
      <c r="L38" s="1030">
        <v>3</v>
      </c>
      <c r="M38" s="1030"/>
      <c r="N38" s="90"/>
      <c r="O38" s="50">
        <f>I38*70+J38*83+K38*25+L38*45+M38*60</f>
        <v>695</v>
      </c>
      <c r="Q38" s="1076"/>
      <c r="R38" s="1065"/>
      <c r="S38" s="1011"/>
      <c r="T38" s="1065"/>
      <c r="U38" s="1076"/>
    </row>
    <row r="39" spans="1:21" ht="21" customHeight="1">
      <c r="A39" s="1217"/>
      <c r="B39" s="1205"/>
      <c r="C39" s="1017" t="s">
        <v>159</v>
      </c>
      <c r="D39" s="1028" t="s">
        <v>1080</v>
      </c>
      <c r="E39" s="1013" t="s">
        <v>1098</v>
      </c>
      <c r="F39" s="1014"/>
      <c r="G39" s="1014" t="s">
        <v>196</v>
      </c>
      <c r="H39" s="1077"/>
      <c r="I39" s="1029"/>
      <c r="J39" s="1029"/>
      <c r="K39" s="1029"/>
      <c r="L39" s="1029"/>
      <c r="M39" s="1043"/>
      <c r="N39" s="86"/>
      <c r="O39" s="48"/>
      <c r="Q39" s="1076"/>
      <c r="R39" s="1011"/>
      <c r="S39" s="1060"/>
      <c r="T39" s="1011"/>
      <c r="U39" s="1076"/>
    </row>
    <row r="40" spans="1:21" ht="21">
      <c r="A40" s="1203">
        <f>A38+1</f>
        <v>43180</v>
      </c>
      <c r="B40" s="1218" t="s">
        <v>160</v>
      </c>
      <c r="C40" s="1026" t="s">
        <v>5</v>
      </c>
      <c r="D40" s="1015" t="s">
        <v>199</v>
      </c>
      <c r="E40" s="1015" t="s">
        <v>1158</v>
      </c>
      <c r="F40" s="1015" t="s">
        <v>1164</v>
      </c>
      <c r="G40" s="1015" t="s">
        <v>1156</v>
      </c>
      <c r="H40" s="1219" t="s">
        <v>161</v>
      </c>
      <c r="I40" s="1030">
        <v>5</v>
      </c>
      <c r="J40" s="1030">
        <v>3</v>
      </c>
      <c r="K40" s="1030">
        <v>1.2</v>
      </c>
      <c r="L40" s="1030">
        <v>3</v>
      </c>
      <c r="M40" s="1030"/>
      <c r="N40" s="90"/>
      <c r="O40" s="50">
        <f>I40*70+J40*83+K40*25+L40*45+M40*60</f>
        <v>764</v>
      </c>
      <c r="Q40" s="1076"/>
      <c r="R40" s="1022"/>
      <c r="S40" s="1065"/>
      <c r="T40" s="1020"/>
      <c r="U40" s="1076"/>
    </row>
    <row r="41" spans="1:21" ht="18.75">
      <c r="A41" s="1190"/>
      <c r="B41" s="1213"/>
      <c r="C41" s="1017"/>
      <c r="D41" s="1017" t="s">
        <v>1081</v>
      </c>
      <c r="E41" s="1013" t="s">
        <v>1162</v>
      </c>
      <c r="F41" s="1017"/>
      <c r="G41" s="1017" t="s">
        <v>1157</v>
      </c>
      <c r="H41" s="1193"/>
      <c r="I41" s="1029"/>
      <c r="J41" s="1029"/>
      <c r="K41" s="1029"/>
      <c r="L41" s="1040"/>
      <c r="M41" s="1029"/>
      <c r="N41" s="93"/>
      <c r="O41" s="48"/>
      <c r="Q41" s="1076"/>
      <c r="R41" s="1076"/>
      <c r="S41" s="1065"/>
      <c r="T41" s="1065"/>
      <c r="U41" s="1076"/>
    </row>
    <row r="42" spans="1:21" ht="21">
      <c r="A42" s="1189">
        <f>A40+1</f>
        <v>43181</v>
      </c>
      <c r="B42" s="1214" t="s">
        <v>162</v>
      </c>
      <c r="C42" s="1025" t="s">
        <v>4</v>
      </c>
      <c r="D42" s="1016" t="s">
        <v>1114</v>
      </c>
      <c r="E42" s="1016" t="s">
        <v>169</v>
      </c>
      <c r="F42" s="1015" t="s">
        <v>12</v>
      </c>
      <c r="G42" s="1015" t="s">
        <v>1137</v>
      </c>
      <c r="H42" s="1192" t="s">
        <v>113</v>
      </c>
      <c r="I42" s="1031">
        <v>4.8</v>
      </c>
      <c r="J42" s="1041">
        <v>2</v>
      </c>
      <c r="K42" s="1031">
        <v>1.5</v>
      </c>
      <c r="L42" s="1041">
        <v>2.7</v>
      </c>
      <c r="M42" s="1031">
        <v>1</v>
      </c>
      <c r="N42" s="94"/>
      <c r="O42" s="47">
        <f>I42*70+J42*83+K42*25+L42*45+M42*60</f>
        <v>721</v>
      </c>
      <c r="Q42" s="1076"/>
      <c r="R42" s="1076"/>
      <c r="S42" s="1065"/>
      <c r="T42" s="1065"/>
      <c r="U42" s="1076"/>
    </row>
    <row r="43" spans="1:21" ht="18.75">
      <c r="A43" s="1190"/>
      <c r="B43" s="1191"/>
      <c r="C43" s="1017" t="s">
        <v>159</v>
      </c>
      <c r="D43" s="1014" t="s">
        <v>1115</v>
      </c>
      <c r="E43" s="1017" t="s">
        <v>1109</v>
      </c>
      <c r="F43" s="1020"/>
      <c r="G43" s="1017" t="s">
        <v>1138</v>
      </c>
      <c r="H43" s="1193"/>
      <c r="I43" s="1029"/>
      <c r="J43" s="1042"/>
      <c r="K43" s="1029"/>
      <c r="L43" s="1042"/>
      <c r="M43" s="1043"/>
      <c r="N43" s="99"/>
      <c r="O43" s="48"/>
      <c r="Q43" s="1076"/>
      <c r="R43" s="1076"/>
      <c r="S43" s="1076"/>
      <c r="T43" s="1076"/>
      <c r="U43" s="1076"/>
    </row>
    <row r="44" spans="1:21" ht="21">
      <c r="A44" s="1189">
        <f>A42+1</f>
        <v>43182</v>
      </c>
      <c r="B44" s="1191" t="s">
        <v>163</v>
      </c>
      <c r="C44" s="49" t="s">
        <v>173</v>
      </c>
      <c r="D44" s="49" t="s">
        <v>1143</v>
      </c>
      <c r="E44" s="1066" t="s">
        <v>172</v>
      </c>
      <c r="F44" s="49" t="s">
        <v>12</v>
      </c>
      <c r="G44" s="49" t="s">
        <v>1166</v>
      </c>
      <c r="H44" s="87"/>
      <c r="I44" s="1044">
        <v>4.5</v>
      </c>
      <c r="J44" s="1045">
        <v>1.5</v>
      </c>
      <c r="K44" s="1033">
        <v>2</v>
      </c>
      <c r="L44" s="1045">
        <v>3</v>
      </c>
      <c r="M44" s="1046"/>
      <c r="N44" s="100"/>
      <c r="O44" s="47">
        <f>I44*70+J44*83+K44*25+L44*45+M44*60+120</f>
        <v>744.5</v>
      </c>
      <c r="Q44" s="1076"/>
      <c r="R44" s="1076"/>
      <c r="S44" s="1076"/>
      <c r="T44" s="1076"/>
      <c r="U44" s="1076"/>
    </row>
    <row r="45" spans="1:21" ht="19.5" thickBot="1">
      <c r="A45" s="1200"/>
      <c r="B45" s="1201"/>
      <c r="C45" s="51" t="s">
        <v>175</v>
      </c>
      <c r="D45" s="51" t="s">
        <v>1144</v>
      </c>
      <c r="E45" s="51" t="s">
        <v>1133</v>
      </c>
      <c r="F45" s="51"/>
      <c r="G45" s="51" t="s">
        <v>1167</v>
      </c>
      <c r="H45" s="240"/>
      <c r="I45" s="1047"/>
      <c r="J45" s="1048"/>
      <c r="K45" s="1047"/>
      <c r="L45" s="1048"/>
      <c r="M45" s="1049"/>
      <c r="N45" s="101"/>
      <c r="O45" s="56"/>
      <c r="Q45" s="1076"/>
      <c r="R45" s="1076"/>
      <c r="S45" s="1076"/>
      <c r="T45" s="1076"/>
      <c r="U45" s="1076"/>
    </row>
    <row r="46" spans="1:21" ht="21">
      <c r="A46" s="1203">
        <f>A44+3</f>
        <v>43185</v>
      </c>
      <c r="B46" s="1204" t="s">
        <v>155</v>
      </c>
      <c r="C46" s="1023" t="s">
        <v>177</v>
      </c>
      <c r="D46" s="1019" t="s">
        <v>32</v>
      </c>
      <c r="E46" s="1016" t="s">
        <v>1105</v>
      </c>
      <c r="F46" s="1015" t="s">
        <v>1164</v>
      </c>
      <c r="G46" s="1026" t="s">
        <v>1089</v>
      </c>
      <c r="H46" s="1219" t="s">
        <v>113</v>
      </c>
      <c r="I46" s="1067">
        <v>4.6</v>
      </c>
      <c r="J46" s="1068">
        <v>2</v>
      </c>
      <c r="K46" s="1030">
        <v>2.5</v>
      </c>
      <c r="L46" s="1068">
        <v>3</v>
      </c>
      <c r="M46" s="1069">
        <v>1</v>
      </c>
      <c r="N46" s="85"/>
      <c r="O46" s="50">
        <f>I46*70+J46*83+K46*25+L46*45+M46*60+N46*120</f>
        <v>745.5</v>
      </c>
      <c r="Q46" s="1076"/>
      <c r="R46" s="1011"/>
      <c r="S46" s="1076"/>
      <c r="T46" s="1076"/>
      <c r="U46" s="1076"/>
    </row>
    <row r="47" spans="1:21" ht="18.75">
      <c r="A47" s="1190"/>
      <c r="B47" s="1205"/>
      <c r="C47" s="1022" t="s">
        <v>179</v>
      </c>
      <c r="D47" s="1014" t="s">
        <v>1273</v>
      </c>
      <c r="E47" s="1014" t="s">
        <v>1106</v>
      </c>
      <c r="F47" s="1014"/>
      <c r="G47" s="1013" t="s">
        <v>1090</v>
      </c>
      <c r="H47" s="1193"/>
      <c r="I47" s="1052"/>
      <c r="J47" s="1042"/>
      <c r="K47" s="1029"/>
      <c r="L47" s="1042"/>
      <c r="M47" s="1043"/>
      <c r="N47" s="99"/>
      <c r="O47" s="48"/>
      <c r="Q47" s="1076"/>
      <c r="R47" s="1020"/>
      <c r="S47" s="1076"/>
      <c r="T47" s="1076"/>
      <c r="U47" s="1076"/>
    </row>
    <row r="48" spans="1:21" ht="21">
      <c r="A48" s="1189">
        <f>A46+1</f>
        <v>43186</v>
      </c>
      <c r="B48" s="1205" t="s">
        <v>157</v>
      </c>
      <c r="C48" s="1025" t="s">
        <v>4</v>
      </c>
      <c r="D48" s="1016" t="s">
        <v>167</v>
      </c>
      <c r="E48" s="1016" t="s">
        <v>1085</v>
      </c>
      <c r="F48" s="1015" t="s">
        <v>12</v>
      </c>
      <c r="G48" s="1015" t="s">
        <v>1136</v>
      </c>
      <c r="H48" s="1219" t="s">
        <v>1181</v>
      </c>
      <c r="I48" s="1044">
        <v>4.5</v>
      </c>
      <c r="J48" s="1045">
        <v>3</v>
      </c>
      <c r="K48" s="1033">
        <v>1.7</v>
      </c>
      <c r="L48" s="1045">
        <v>3</v>
      </c>
      <c r="M48" s="1046"/>
      <c r="N48" s="100">
        <v>1</v>
      </c>
      <c r="O48" s="47">
        <f>I48*70+J48*83+K48*25+L48*45+M48*60</f>
        <v>741.5</v>
      </c>
      <c r="Q48" s="1076"/>
      <c r="R48" s="1076"/>
      <c r="S48" s="1076"/>
      <c r="T48" s="1076"/>
      <c r="U48" s="1076"/>
    </row>
    <row r="49" spans="1:15" ht="18.75">
      <c r="A49" s="1190"/>
      <c r="B49" s="1205"/>
      <c r="C49" s="1017" t="s">
        <v>159</v>
      </c>
      <c r="D49" s="1014" t="s">
        <v>168</v>
      </c>
      <c r="E49" s="1014" t="s">
        <v>1086</v>
      </c>
      <c r="F49" s="1013"/>
      <c r="G49" s="1017" t="s">
        <v>1135</v>
      </c>
      <c r="H49" s="1193"/>
      <c r="I49" s="1053"/>
      <c r="J49" s="1054"/>
      <c r="K49" s="1055"/>
      <c r="L49" s="1054"/>
      <c r="M49" s="1056"/>
      <c r="N49" s="99"/>
      <c r="O49" s="48"/>
    </row>
    <row r="50" spans="1:15" ht="21">
      <c r="A50" s="1189">
        <f>A48+1</f>
        <v>43187</v>
      </c>
      <c r="B50" s="1213" t="s">
        <v>160</v>
      </c>
      <c r="C50" s="1026" t="s">
        <v>1107</v>
      </c>
      <c r="D50" s="1015"/>
      <c r="E50" s="1081"/>
      <c r="F50" s="1073"/>
      <c r="G50" s="1071"/>
      <c r="H50" s="1219"/>
      <c r="I50" s="1044"/>
      <c r="J50" s="1045"/>
      <c r="K50" s="1033"/>
      <c r="L50" s="1045"/>
      <c r="M50" s="1046"/>
      <c r="N50" s="100"/>
      <c r="O50" s="47"/>
    </row>
    <row r="51" spans="1:15" ht="18.75">
      <c r="A51" s="1190"/>
      <c r="B51" s="1213"/>
      <c r="C51" s="1017" t="s">
        <v>159</v>
      </c>
      <c r="D51" s="1017"/>
      <c r="E51" s="1075"/>
      <c r="F51" s="1017"/>
      <c r="G51" s="1072"/>
      <c r="H51" s="1193"/>
      <c r="I51" s="1053"/>
      <c r="J51" s="1054"/>
      <c r="K51" s="1055"/>
      <c r="L51" s="1054"/>
      <c r="M51" s="1056"/>
      <c r="N51" s="99"/>
      <c r="O51" s="48"/>
    </row>
    <row r="52" spans="1:15" ht="21">
      <c r="A52" s="1189">
        <f>A50+1</f>
        <v>43188</v>
      </c>
      <c r="B52" s="1191" t="s">
        <v>162</v>
      </c>
      <c r="C52" s="1025" t="s">
        <v>4</v>
      </c>
      <c r="D52" s="1015" t="s">
        <v>1217</v>
      </c>
      <c r="E52" s="1015" t="s">
        <v>1168</v>
      </c>
      <c r="F52" s="1015" t="s">
        <v>12</v>
      </c>
      <c r="G52" s="1023" t="s">
        <v>35</v>
      </c>
      <c r="H52" s="1192" t="s">
        <v>113</v>
      </c>
      <c r="I52" s="1044">
        <v>4.5</v>
      </c>
      <c r="J52" s="1045">
        <v>2</v>
      </c>
      <c r="K52" s="1033">
        <v>1.8</v>
      </c>
      <c r="L52" s="1045">
        <v>2.5</v>
      </c>
      <c r="M52" s="1046">
        <v>1</v>
      </c>
      <c r="N52" s="100"/>
      <c r="O52" s="47">
        <f>I52*70+J52*83+K52*25+L52*45+M52*60</f>
        <v>698.5</v>
      </c>
    </row>
    <row r="53" spans="1:15" ht="18.75">
      <c r="A53" s="1190"/>
      <c r="B53" s="1191"/>
      <c r="C53" s="1017" t="s">
        <v>159</v>
      </c>
      <c r="D53" s="1017" t="s">
        <v>1286</v>
      </c>
      <c r="E53" s="1017" t="s">
        <v>1145</v>
      </c>
      <c r="F53" s="1017"/>
      <c r="G53" s="1017" t="s">
        <v>1285</v>
      </c>
      <c r="H53" s="1193"/>
      <c r="I53" s="1053"/>
      <c r="J53" s="1054"/>
      <c r="K53" s="1055"/>
      <c r="L53" s="1054"/>
      <c r="M53" s="1056"/>
      <c r="N53" s="99"/>
      <c r="O53" s="48"/>
    </row>
    <row r="54" spans="1:15" ht="21">
      <c r="A54" s="1189">
        <f>A52+1</f>
        <v>43189</v>
      </c>
      <c r="B54" s="1191" t="s">
        <v>1110</v>
      </c>
      <c r="C54" s="49" t="s">
        <v>197</v>
      </c>
      <c r="D54" s="49" t="s">
        <v>1131</v>
      </c>
      <c r="E54" s="49" t="s">
        <v>1220</v>
      </c>
      <c r="F54" s="49" t="s">
        <v>12</v>
      </c>
      <c r="G54" s="49" t="s">
        <v>1222</v>
      </c>
      <c r="H54" s="41"/>
      <c r="I54" s="1044">
        <v>4.7</v>
      </c>
      <c r="J54" s="1045">
        <v>2</v>
      </c>
      <c r="K54" s="1033">
        <v>1.2</v>
      </c>
      <c r="L54" s="1045">
        <v>3</v>
      </c>
      <c r="M54" s="1046"/>
      <c r="N54" s="100"/>
      <c r="O54" s="1070">
        <f>I54*70+J54*83+K54*25+L54*45+M54*60</f>
        <v>660</v>
      </c>
    </row>
    <row r="55" spans="1:15" ht="16.5">
      <c r="A55" s="1190"/>
      <c r="B55" s="1191"/>
      <c r="C55" s="1085" t="s">
        <v>1155</v>
      </c>
      <c r="D55" s="1085" t="s">
        <v>1132</v>
      </c>
      <c r="E55" s="1085" t="s">
        <v>1221</v>
      </c>
      <c r="F55" s="1085"/>
      <c r="G55" s="1085" t="s">
        <v>1223</v>
      </c>
      <c r="H55" s="239"/>
      <c r="I55" s="1082"/>
      <c r="J55" s="1082"/>
      <c r="K55" s="1082"/>
      <c r="L55" s="1082"/>
      <c r="M55" s="1082"/>
      <c r="N55" s="1082"/>
      <c r="O55" s="40"/>
    </row>
    <row r="56" spans="1:15" ht="21">
      <c r="A56" s="1203">
        <f>A54+1</f>
        <v>43190</v>
      </c>
      <c r="B56" s="1214" t="s">
        <v>1180</v>
      </c>
      <c r="C56" s="1026" t="s">
        <v>1216</v>
      </c>
      <c r="D56" s="1026" t="s">
        <v>1218</v>
      </c>
      <c r="E56" s="1026" t="s">
        <v>1205</v>
      </c>
      <c r="F56" s="1026" t="s">
        <v>1225</v>
      </c>
      <c r="G56" s="1026" t="s">
        <v>1165</v>
      </c>
      <c r="H56" s="1061"/>
      <c r="I56" s="1057">
        <v>4.5</v>
      </c>
      <c r="J56" s="1058">
        <v>2</v>
      </c>
      <c r="K56" s="1035">
        <v>1.5</v>
      </c>
      <c r="L56" s="1058">
        <v>3</v>
      </c>
      <c r="M56" s="1059"/>
      <c r="N56" s="85"/>
      <c r="O56" s="1074">
        <f>I56*70+J56*83+K56*25+L56*45+M56*60</f>
        <v>653.5</v>
      </c>
    </row>
    <row r="57" spans="1:15" ht="17.25" thickBot="1">
      <c r="A57" s="1200"/>
      <c r="B57" s="1201"/>
      <c r="C57" s="1086" t="s">
        <v>1215</v>
      </c>
      <c r="D57" s="1086" t="s">
        <v>1219</v>
      </c>
      <c r="E57" s="1086" t="s">
        <v>1224</v>
      </c>
      <c r="F57" s="1086"/>
      <c r="G57" s="1086" t="s">
        <v>1154</v>
      </c>
      <c r="H57" s="1062"/>
      <c r="I57" s="1063"/>
      <c r="J57" s="1063"/>
      <c r="K57" s="1063"/>
      <c r="L57" s="1063"/>
      <c r="M57" s="1063"/>
      <c r="N57" s="1063"/>
      <c r="O57" s="1064"/>
    </row>
    <row r="58" spans="1:15" ht="27.75" customHeight="1">
      <c r="A58" s="57" t="s">
        <v>2</v>
      </c>
      <c r="B58" s="58"/>
      <c r="C58" s="58"/>
      <c r="D58" s="59"/>
      <c r="E58" s="59"/>
      <c r="F58" s="59"/>
      <c r="G58" s="60"/>
      <c r="O58" s="61"/>
    </row>
    <row r="59" spans="1:15" ht="27.75" customHeight="1">
      <c r="A59" s="62" t="s">
        <v>184</v>
      </c>
      <c r="B59" s="63"/>
      <c r="C59" s="64"/>
      <c r="D59" s="64"/>
      <c r="E59" s="65"/>
      <c r="F59" s="66"/>
      <c r="G59" s="60"/>
      <c r="O59" s="61"/>
    </row>
    <row r="60" spans="1:15" ht="27.75" customHeight="1">
      <c r="A60" s="62" t="s">
        <v>185</v>
      </c>
      <c r="B60" s="64"/>
      <c r="C60" s="64"/>
      <c r="D60" s="64"/>
      <c r="E60" s="67"/>
      <c r="F60" s="66"/>
      <c r="G60" s="60"/>
      <c r="O60" s="61"/>
    </row>
    <row r="61" spans="1:15" ht="27.75" customHeight="1">
      <c r="A61" s="68" t="s">
        <v>186</v>
      </c>
      <c r="B61" s="64"/>
      <c r="C61" s="64"/>
      <c r="D61" s="69"/>
      <c r="E61" s="70"/>
      <c r="F61" s="66"/>
      <c r="G61" s="60"/>
      <c r="O61" s="61"/>
    </row>
    <row r="62" spans="1:15" ht="27.75" customHeight="1">
      <c r="A62" s="68" t="s">
        <v>187</v>
      </c>
      <c r="B62" s="68" t="s">
        <v>188</v>
      </c>
      <c r="C62" s="64"/>
      <c r="D62" s="64"/>
      <c r="E62" s="65"/>
      <c r="F62" s="66"/>
      <c r="G62" s="60"/>
      <c r="O62" s="61"/>
    </row>
    <row r="63" spans="1:7" ht="27.75" customHeight="1">
      <c r="A63" s="68" t="s">
        <v>189</v>
      </c>
      <c r="B63" s="64"/>
      <c r="C63" s="64"/>
      <c r="D63" s="64"/>
      <c r="E63" s="65"/>
      <c r="F63" s="66"/>
      <c r="G63" s="71"/>
    </row>
    <row r="64" spans="1:15" ht="27.75" customHeight="1">
      <c r="A64" s="71"/>
      <c r="B64" s="71"/>
      <c r="C64" s="72"/>
      <c r="D64" s="73"/>
      <c r="E64" s="74"/>
      <c r="F64" s="72"/>
      <c r="G64" s="71"/>
      <c r="H64" s="71"/>
      <c r="I64" s="71"/>
      <c r="J64" s="71"/>
      <c r="K64" s="71"/>
      <c r="O64" s="75"/>
    </row>
    <row r="65" spans="1:15" ht="27.75" customHeight="1">
      <c r="A65" s="71"/>
      <c r="B65" s="76"/>
      <c r="C65" s="77"/>
      <c r="D65" s="77"/>
      <c r="E65" s="77"/>
      <c r="F65" s="77"/>
      <c r="G65" s="71"/>
      <c r="H65" s="71"/>
      <c r="I65" s="71"/>
      <c r="J65" s="71"/>
      <c r="K65" s="71"/>
      <c r="O65" s="75"/>
    </row>
    <row r="66" spans="1:15" ht="27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O66" s="75"/>
    </row>
    <row r="67" spans="1:11" ht="27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s="80" customFormat="1" ht="27.75" customHeight="1">
      <c r="A68" s="78"/>
      <c r="B68" s="79" t="s">
        <v>190</v>
      </c>
      <c r="C68" s="78"/>
      <c r="D68" s="78"/>
      <c r="E68" s="78" t="s">
        <v>191</v>
      </c>
      <c r="F68" s="78"/>
      <c r="G68" s="78"/>
      <c r="H68" s="78" t="s">
        <v>192</v>
      </c>
      <c r="I68" s="78"/>
      <c r="J68" s="78"/>
      <c r="K68" s="78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8">
    <mergeCell ref="A56:A57"/>
    <mergeCell ref="B56:B57"/>
    <mergeCell ref="I6:I7"/>
    <mergeCell ref="J6:J7"/>
    <mergeCell ref="K6:K7"/>
    <mergeCell ref="L6:L7"/>
    <mergeCell ref="I8:I9"/>
    <mergeCell ref="J8:J9"/>
    <mergeCell ref="K8:K9"/>
    <mergeCell ref="L8:L9"/>
    <mergeCell ref="A54:A55"/>
    <mergeCell ref="B54:B55"/>
    <mergeCell ref="A50:A51"/>
    <mergeCell ref="B50:B51"/>
    <mergeCell ref="H50:H51"/>
    <mergeCell ref="A52:A53"/>
    <mergeCell ref="B52:B53"/>
    <mergeCell ref="H52:H53"/>
    <mergeCell ref="A44:A45"/>
    <mergeCell ref="B44:B45"/>
    <mergeCell ref="A46:A47"/>
    <mergeCell ref="B46:B47"/>
    <mergeCell ref="H46:H47"/>
    <mergeCell ref="A48:A49"/>
    <mergeCell ref="B48:B49"/>
    <mergeCell ref="H48:H49"/>
    <mergeCell ref="A40:A41"/>
    <mergeCell ref="B40:B41"/>
    <mergeCell ref="H40:H41"/>
    <mergeCell ref="A42:A43"/>
    <mergeCell ref="B42:B43"/>
    <mergeCell ref="H42:H43"/>
    <mergeCell ref="A34:A35"/>
    <mergeCell ref="B34:B35"/>
    <mergeCell ref="A36:A37"/>
    <mergeCell ref="B36:B37"/>
    <mergeCell ref="H36:H37"/>
    <mergeCell ref="A38:A39"/>
    <mergeCell ref="B38:B39"/>
    <mergeCell ref="A30:A31"/>
    <mergeCell ref="B30:B31"/>
    <mergeCell ref="H30:H31"/>
    <mergeCell ref="A32:A33"/>
    <mergeCell ref="B32:B33"/>
    <mergeCell ref="H32:H33"/>
    <mergeCell ref="A24:A25"/>
    <mergeCell ref="B24:B25"/>
    <mergeCell ref="A26:A27"/>
    <mergeCell ref="B26:B27"/>
    <mergeCell ref="H26:H27"/>
    <mergeCell ref="A28:A29"/>
    <mergeCell ref="B28:B29"/>
    <mergeCell ref="A18:A19"/>
    <mergeCell ref="B18:B19"/>
    <mergeCell ref="A20:A21"/>
    <mergeCell ref="B20:B21"/>
    <mergeCell ref="H20:H21"/>
    <mergeCell ref="A22:A23"/>
    <mergeCell ref="B22:B23"/>
    <mergeCell ref="H22:H23"/>
    <mergeCell ref="A14:A15"/>
    <mergeCell ref="B14:B15"/>
    <mergeCell ref="H14:H15"/>
    <mergeCell ref="A16:A17"/>
    <mergeCell ref="B16:B17"/>
    <mergeCell ref="H16:H17"/>
    <mergeCell ref="A10:A11"/>
    <mergeCell ref="B10:B11"/>
    <mergeCell ref="A12:A13"/>
    <mergeCell ref="B12:B13"/>
    <mergeCell ref="H12:H13"/>
    <mergeCell ref="C10:H11"/>
    <mergeCell ref="H4:H5"/>
    <mergeCell ref="I4:O4"/>
    <mergeCell ref="A6:A7"/>
    <mergeCell ref="B6:B7"/>
    <mergeCell ref="A8:A9"/>
    <mergeCell ref="B8:B9"/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zoomScale="80" zoomScaleNormal="80" zoomScalePageLayoutView="0" workbookViewId="0" topLeftCell="A1">
      <selection activeCell="C6" sqref="C6:N15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4.00390625" style="27" customWidth="1"/>
    <col min="4" max="4" width="19.25390625" style="27" customWidth="1"/>
    <col min="5" max="5" width="20.00390625" style="27" customWidth="1"/>
    <col min="6" max="6" width="10.75390625" style="27" customWidth="1"/>
    <col min="7" max="7" width="16.75390625" style="27" customWidth="1"/>
    <col min="8" max="8" width="7.75390625" style="27" customWidth="1"/>
    <col min="9" max="10" width="7.625" style="27" customWidth="1"/>
    <col min="11" max="14" width="5.25390625" style="27" customWidth="1"/>
    <col min="15" max="16384" width="9.00390625" style="27" customWidth="1"/>
  </cols>
  <sheetData>
    <row r="1" ht="16.5"/>
    <row r="2" spans="1:15" ht="49.5" customHeight="1">
      <c r="A2" s="1173" t="s">
        <v>138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1173"/>
      <c r="O2" s="1173"/>
    </row>
    <row r="3" spans="1:15" ht="49.5" customHeight="1" thickBot="1">
      <c r="A3" s="1174"/>
      <c r="B3" s="1174"/>
      <c r="C3" s="1174"/>
      <c r="D3" s="1175" t="s">
        <v>139</v>
      </c>
      <c r="E3" s="1175"/>
      <c r="F3" s="28" t="s">
        <v>140</v>
      </c>
      <c r="G3" s="28" t="s">
        <v>1183</v>
      </c>
      <c r="H3" s="83">
        <v>3</v>
      </c>
      <c r="I3" s="28" t="s">
        <v>141</v>
      </c>
      <c r="J3" s="1106" t="s">
        <v>1287</v>
      </c>
      <c r="K3" s="30" t="s">
        <v>142</v>
      </c>
      <c r="L3" s="29"/>
      <c r="M3" s="31"/>
      <c r="N3" s="31"/>
      <c r="O3" s="31"/>
    </row>
    <row r="4" spans="1:18" ht="17.25" customHeight="1">
      <c r="A4" s="1176" t="s">
        <v>143</v>
      </c>
      <c r="B4" s="1178" t="s">
        <v>144</v>
      </c>
      <c r="C4" s="1178" t="s">
        <v>145</v>
      </c>
      <c r="D4" s="1178" t="s">
        <v>146</v>
      </c>
      <c r="E4" s="1178" t="s">
        <v>147</v>
      </c>
      <c r="F4" s="1178" t="s">
        <v>93</v>
      </c>
      <c r="G4" s="1178" t="s">
        <v>148</v>
      </c>
      <c r="H4" s="1178" t="s">
        <v>113</v>
      </c>
      <c r="I4" s="1178" t="s">
        <v>1</v>
      </c>
      <c r="J4" s="1178"/>
      <c r="K4" s="1178"/>
      <c r="L4" s="1178"/>
      <c r="M4" s="1178"/>
      <c r="N4" s="1180"/>
      <c r="O4" s="1181"/>
      <c r="P4" s="45"/>
      <c r="Q4" s="45"/>
      <c r="R4" s="45"/>
    </row>
    <row r="5" spans="1:21" ht="17.25" customHeight="1" thickBot="1">
      <c r="A5" s="1177"/>
      <c r="B5" s="1179"/>
      <c r="C5" s="1179"/>
      <c r="D5" s="1179"/>
      <c r="E5" s="1179"/>
      <c r="F5" s="1179"/>
      <c r="G5" s="1179"/>
      <c r="H5" s="1179"/>
      <c r="I5" s="32" t="s">
        <v>149</v>
      </c>
      <c r="J5" s="33" t="s">
        <v>150</v>
      </c>
      <c r="K5" s="32" t="s">
        <v>151</v>
      </c>
      <c r="L5" s="32" t="s">
        <v>152</v>
      </c>
      <c r="M5" s="32" t="s">
        <v>113</v>
      </c>
      <c r="N5" s="34" t="s">
        <v>153</v>
      </c>
      <c r="O5" s="35" t="s">
        <v>154</v>
      </c>
      <c r="P5" s="45"/>
      <c r="Q5" s="45"/>
      <c r="R5" s="1011"/>
      <c r="S5" s="1023"/>
      <c r="T5" s="1011"/>
      <c r="U5" s="1023"/>
    </row>
    <row r="6" spans="1:21" ht="19.5">
      <c r="A6" s="1182">
        <v>43157</v>
      </c>
      <c r="B6" s="1184" t="s">
        <v>155</v>
      </c>
      <c r="C6" s="1087" t="s">
        <v>1184</v>
      </c>
      <c r="D6" s="1088" t="s">
        <v>1226</v>
      </c>
      <c r="E6" s="1088" t="s">
        <v>1186</v>
      </c>
      <c r="F6" s="1087" t="s">
        <v>1187</v>
      </c>
      <c r="G6" s="1088" t="s">
        <v>1188</v>
      </c>
      <c r="H6" s="1105"/>
      <c r="I6" s="1220">
        <v>4.2</v>
      </c>
      <c r="J6" s="1222">
        <v>2.8</v>
      </c>
      <c r="K6" s="1222">
        <v>1.6</v>
      </c>
      <c r="L6" s="1222">
        <v>2.8</v>
      </c>
      <c r="M6" s="1090"/>
      <c r="N6" s="37"/>
      <c r="O6" s="38"/>
      <c r="P6" s="45"/>
      <c r="Q6" s="45"/>
      <c r="R6" s="1020"/>
      <c r="S6" s="1065"/>
      <c r="T6" s="1020"/>
      <c r="U6" s="1022"/>
    </row>
    <row r="7" spans="1:21" ht="18" customHeight="1">
      <c r="A7" s="1183"/>
      <c r="B7" s="1185"/>
      <c r="C7" s="1091" t="s">
        <v>1189</v>
      </c>
      <c r="D7" s="1091" t="s">
        <v>1227</v>
      </c>
      <c r="E7" s="1091" t="s">
        <v>1191</v>
      </c>
      <c r="F7" s="1092"/>
      <c r="G7" s="1091" t="s">
        <v>1192</v>
      </c>
      <c r="H7" s="1093"/>
      <c r="I7" s="1221"/>
      <c r="J7" s="1223"/>
      <c r="K7" s="1223"/>
      <c r="L7" s="1223"/>
      <c r="M7" s="1094"/>
      <c r="N7" s="39"/>
      <c r="O7" s="40"/>
      <c r="P7" s="45"/>
      <c r="Q7" s="45"/>
      <c r="R7" s="45"/>
      <c r="S7" s="45"/>
      <c r="T7" s="45"/>
      <c r="U7" s="45"/>
    </row>
    <row r="8" spans="1:21" ht="18" customHeight="1">
      <c r="A8" s="1186">
        <f>A6+1</f>
        <v>43158</v>
      </c>
      <c r="B8" s="1187" t="s">
        <v>157</v>
      </c>
      <c r="C8" s="1095" t="s">
        <v>1193</v>
      </c>
      <c r="D8" s="1096" t="s">
        <v>1194</v>
      </c>
      <c r="E8" s="1096" t="s">
        <v>1195</v>
      </c>
      <c r="F8" s="1095" t="s">
        <v>1196</v>
      </c>
      <c r="G8" s="1097" t="s">
        <v>1197</v>
      </c>
      <c r="H8" s="1098" t="s">
        <v>1198</v>
      </c>
      <c r="I8" s="1224">
        <v>4</v>
      </c>
      <c r="J8" s="1223">
        <v>2</v>
      </c>
      <c r="K8" s="1223">
        <v>1.9</v>
      </c>
      <c r="L8" s="1223">
        <v>2.8</v>
      </c>
      <c r="M8" s="1099"/>
      <c r="N8" s="42">
        <v>1</v>
      </c>
      <c r="O8" s="304"/>
      <c r="P8" s="45"/>
      <c r="Q8" s="45"/>
      <c r="R8" s="1011"/>
      <c r="S8" s="45"/>
      <c r="T8" s="45"/>
      <c r="U8" s="45"/>
    </row>
    <row r="9" spans="1:21" ht="19.5" customHeight="1">
      <c r="A9" s="1186"/>
      <c r="B9" s="1187"/>
      <c r="C9" s="1091" t="s">
        <v>1199</v>
      </c>
      <c r="D9" s="1100" t="s">
        <v>1228</v>
      </c>
      <c r="E9" s="1101" t="s">
        <v>1201</v>
      </c>
      <c r="F9" s="1102"/>
      <c r="G9" s="1100" t="s">
        <v>1202</v>
      </c>
      <c r="H9" s="1103"/>
      <c r="I9" s="1225"/>
      <c r="J9" s="1226"/>
      <c r="K9" s="1226"/>
      <c r="L9" s="1226"/>
      <c r="M9" s="1104"/>
      <c r="N9" s="1082"/>
      <c r="O9" s="40"/>
      <c r="P9" s="45"/>
      <c r="Q9" s="45"/>
      <c r="R9" s="1020"/>
      <c r="S9" s="45"/>
      <c r="T9" s="45"/>
      <c r="U9" s="45"/>
    </row>
    <row r="10" spans="1:21" ht="21" customHeight="1">
      <c r="A10" s="1188">
        <f>A8+1</f>
        <v>43159</v>
      </c>
      <c r="B10" s="1187" t="s">
        <v>160</v>
      </c>
      <c r="C10" s="1194" t="s">
        <v>1179</v>
      </c>
      <c r="D10" s="1195"/>
      <c r="E10" s="1195"/>
      <c r="F10" s="1195"/>
      <c r="G10" s="1195"/>
      <c r="H10" s="1196"/>
      <c r="I10" s="1033"/>
      <c r="J10" s="1033"/>
      <c r="K10" s="1033"/>
      <c r="L10" s="1033"/>
      <c r="M10" s="1033"/>
      <c r="N10" s="44"/>
      <c r="O10" s="47"/>
      <c r="P10" s="45"/>
      <c r="Q10" s="45"/>
      <c r="R10" s="45"/>
      <c r="S10" s="45"/>
      <c r="T10" s="45"/>
      <c r="U10" s="45"/>
    </row>
    <row r="11" spans="1:18" ht="18.75">
      <c r="A11" s="1188"/>
      <c r="B11" s="1187"/>
      <c r="C11" s="1197"/>
      <c r="D11" s="1198"/>
      <c r="E11" s="1198"/>
      <c r="F11" s="1198"/>
      <c r="G11" s="1198"/>
      <c r="H11" s="1199"/>
      <c r="I11" s="1029"/>
      <c r="J11" s="1029"/>
      <c r="K11" s="1029"/>
      <c r="L11" s="1029"/>
      <c r="M11" s="1029"/>
      <c r="N11" s="46"/>
      <c r="O11" s="48"/>
      <c r="P11" s="302"/>
      <c r="Q11" s="303"/>
      <c r="R11" s="303"/>
    </row>
    <row r="12" spans="1:18" ht="21">
      <c r="A12" s="1189">
        <f>A10+1</f>
        <v>43160</v>
      </c>
      <c r="B12" s="1191" t="s">
        <v>162</v>
      </c>
      <c r="C12" s="36" t="s">
        <v>4</v>
      </c>
      <c r="D12" s="1019" t="s">
        <v>1230</v>
      </c>
      <c r="E12" s="1016" t="s">
        <v>1116</v>
      </c>
      <c r="F12" s="1015" t="s">
        <v>12</v>
      </c>
      <c r="G12" s="1016" t="s">
        <v>181</v>
      </c>
      <c r="H12" s="1192" t="s">
        <v>113</v>
      </c>
      <c r="I12" s="1031">
        <v>4.7</v>
      </c>
      <c r="J12" s="1031">
        <v>2</v>
      </c>
      <c r="K12" s="1031">
        <v>2</v>
      </c>
      <c r="L12" s="1031">
        <v>3</v>
      </c>
      <c r="M12" s="1031">
        <v>1</v>
      </c>
      <c r="N12" s="88"/>
      <c r="O12" s="47">
        <f>I12*70+J12*83+K12*25+L12*45+M12*60</f>
        <v>740</v>
      </c>
      <c r="P12" s="45"/>
      <c r="Q12" s="45"/>
      <c r="R12" s="45"/>
    </row>
    <row r="13" spans="1:18" ht="18.75">
      <c r="A13" s="1190"/>
      <c r="B13" s="1191"/>
      <c r="C13" s="43" t="s">
        <v>159</v>
      </c>
      <c r="D13" s="1018" t="s">
        <v>1229</v>
      </c>
      <c r="E13" s="1017" t="s">
        <v>1117</v>
      </c>
      <c r="F13" s="1020"/>
      <c r="G13" s="1014" t="s">
        <v>1077</v>
      </c>
      <c r="H13" s="1193"/>
      <c r="I13" s="1029"/>
      <c r="J13" s="1029"/>
      <c r="K13" s="1029"/>
      <c r="L13" s="1029"/>
      <c r="M13" s="1034"/>
      <c r="N13" s="89"/>
      <c r="O13" s="48"/>
      <c r="P13" s="45"/>
      <c r="Q13" s="45"/>
      <c r="R13" s="45"/>
    </row>
    <row r="14" spans="1:19" ht="21">
      <c r="A14" s="1189">
        <f>A12+1</f>
        <v>43161</v>
      </c>
      <c r="B14" s="1191" t="s">
        <v>163</v>
      </c>
      <c r="C14" s="49" t="s">
        <v>164</v>
      </c>
      <c r="D14" s="49" t="s">
        <v>1102</v>
      </c>
      <c r="E14" s="49" t="s">
        <v>1203</v>
      </c>
      <c r="F14" s="49" t="s">
        <v>12</v>
      </c>
      <c r="G14" s="49" t="s">
        <v>1104</v>
      </c>
      <c r="H14" s="1192"/>
      <c r="I14" s="1035">
        <v>4.8</v>
      </c>
      <c r="J14" s="1035">
        <v>1.8</v>
      </c>
      <c r="K14" s="1035">
        <v>1.7</v>
      </c>
      <c r="L14" s="1035">
        <v>2.3</v>
      </c>
      <c r="M14" s="1035"/>
      <c r="N14" s="90"/>
      <c r="O14" s="50">
        <f>I14*70+J14*83+K14*25+L14*45+M14*60+N14*120</f>
        <v>631.4</v>
      </c>
      <c r="P14" s="45"/>
      <c r="Q14" s="45"/>
      <c r="R14" s="45"/>
      <c r="S14" s="45"/>
    </row>
    <row r="15" spans="1:19" ht="19.5" thickBot="1">
      <c r="A15" s="1200"/>
      <c r="B15" s="1201"/>
      <c r="C15" s="378" t="s">
        <v>165</v>
      </c>
      <c r="D15" s="51" t="s">
        <v>1103</v>
      </c>
      <c r="E15" s="51" t="s">
        <v>1204</v>
      </c>
      <c r="F15" s="51"/>
      <c r="G15" s="51" t="s">
        <v>1163</v>
      </c>
      <c r="H15" s="1202"/>
      <c r="I15" s="1036"/>
      <c r="J15" s="1036"/>
      <c r="K15" s="1036"/>
      <c r="L15" s="1036"/>
      <c r="M15" s="1036"/>
      <c r="N15" s="90"/>
      <c r="O15" s="50"/>
      <c r="P15" s="45"/>
      <c r="Q15" s="45"/>
      <c r="R15" s="45"/>
      <c r="S15" s="45"/>
    </row>
    <row r="16" spans="1:19" ht="20.25" customHeight="1">
      <c r="A16" s="1203">
        <f>A14+3</f>
        <v>43164</v>
      </c>
      <c r="B16" s="1204" t="s">
        <v>155</v>
      </c>
      <c r="C16" s="1021" t="s">
        <v>1075</v>
      </c>
      <c r="D16" s="1009" t="s">
        <v>1231</v>
      </c>
      <c r="E16" s="1010" t="s">
        <v>1118</v>
      </c>
      <c r="F16" s="1009" t="s">
        <v>156</v>
      </c>
      <c r="G16" s="1021" t="s">
        <v>1233</v>
      </c>
      <c r="H16" s="1206" t="s">
        <v>113</v>
      </c>
      <c r="I16" s="1037">
        <v>4.5</v>
      </c>
      <c r="J16" s="1037">
        <v>2</v>
      </c>
      <c r="K16" s="1037">
        <v>2</v>
      </c>
      <c r="L16" s="1037">
        <v>2.6</v>
      </c>
      <c r="M16" s="1037">
        <v>1</v>
      </c>
      <c r="N16" s="91"/>
      <c r="O16" s="52">
        <f>I16*70+J16*83+K16*25+L16*45+M16*60</f>
        <v>708</v>
      </c>
      <c r="P16" s="45"/>
      <c r="Q16" s="45"/>
      <c r="R16" s="45"/>
      <c r="S16" s="45"/>
    </row>
    <row r="17" spans="1:19" ht="20.25" customHeight="1">
      <c r="A17" s="1190"/>
      <c r="B17" s="1205"/>
      <c r="C17" s="1022" t="s">
        <v>1076</v>
      </c>
      <c r="D17" s="1014" t="s">
        <v>1232</v>
      </c>
      <c r="E17" s="1013" t="s">
        <v>1119</v>
      </c>
      <c r="F17" s="1014"/>
      <c r="G17" s="1014" t="s">
        <v>1234</v>
      </c>
      <c r="H17" s="1193"/>
      <c r="I17" s="1035"/>
      <c r="J17" s="1035"/>
      <c r="K17" s="1035"/>
      <c r="L17" s="1035"/>
      <c r="M17" s="1035"/>
      <c r="N17" s="90"/>
      <c r="O17" s="50"/>
      <c r="P17" s="81"/>
      <c r="Q17" s="81"/>
      <c r="R17" s="81"/>
      <c r="S17" s="81"/>
    </row>
    <row r="18" spans="1:19" ht="21">
      <c r="A18" s="1189">
        <f>A16+1</f>
        <v>43165</v>
      </c>
      <c r="B18" s="1205" t="s">
        <v>157</v>
      </c>
      <c r="C18" s="1016" t="s">
        <v>4</v>
      </c>
      <c r="D18" s="1016" t="s">
        <v>1235</v>
      </c>
      <c r="E18" s="1016" t="s">
        <v>1206</v>
      </c>
      <c r="F18" s="1015" t="s">
        <v>12</v>
      </c>
      <c r="G18" s="1016" t="s">
        <v>158</v>
      </c>
      <c r="H18" s="1084"/>
      <c r="I18" s="1033">
        <v>4.5</v>
      </c>
      <c r="J18" s="1033">
        <v>2</v>
      </c>
      <c r="K18" s="1033">
        <v>1.8</v>
      </c>
      <c r="L18" s="1033">
        <v>3.2</v>
      </c>
      <c r="M18" s="1038"/>
      <c r="N18" s="92"/>
      <c r="O18" s="47">
        <f>I18*70+J18*83+K18*25+L18*45+M18*60</f>
        <v>670</v>
      </c>
      <c r="P18" s="82"/>
      <c r="Q18" s="82"/>
      <c r="R18" s="82"/>
      <c r="S18" s="82"/>
    </row>
    <row r="19" spans="1:19" ht="18.75">
      <c r="A19" s="1190"/>
      <c r="B19" s="1207"/>
      <c r="C19" s="1017" t="s">
        <v>159</v>
      </c>
      <c r="D19" s="1014" t="s">
        <v>1236</v>
      </c>
      <c r="E19" s="1014" t="s">
        <v>1207</v>
      </c>
      <c r="F19" s="1014"/>
      <c r="G19" s="1012" t="s">
        <v>1237</v>
      </c>
      <c r="H19" s="1083"/>
      <c r="I19" s="1029"/>
      <c r="J19" s="1029"/>
      <c r="K19" s="1029"/>
      <c r="L19" s="1029"/>
      <c r="M19" s="1029"/>
      <c r="N19" s="93"/>
      <c r="O19" s="48"/>
      <c r="P19" s="45"/>
      <c r="Q19" s="45"/>
      <c r="R19" s="45"/>
      <c r="S19" s="45"/>
    </row>
    <row r="20" spans="1:19" ht="21">
      <c r="A20" s="1189">
        <f>A18+1</f>
        <v>43166</v>
      </c>
      <c r="B20" s="1208" t="s">
        <v>160</v>
      </c>
      <c r="C20" s="1015" t="s">
        <v>5</v>
      </c>
      <c r="D20" s="1015" t="s">
        <v>1241</v>
      </c>
      <c r="E20" s="1015" t="s">
        <v>1238</v>
      </c>
      <c r="F20" s="1015" t="s">
        <v>1164</v>
      </c>
      <c r="G20" s="1015" t="s">
        <v>1000</v>
      </c>
      <c r="H20" s="1192" t="s">
        <v>161</v>
      </c>
      <c r="I20" s="1031">
        <v>4.5</v>
      </c>
      <c r="J20" s="1031">
        <v>2.5</v>
      </c>
      <c r="K20" s="1031">
        <v>1.5</v>
      </c>
      <c r="L20" s="1031">
        <v>3</v>
      </c>
      <c r="M20" s="1031"/>
      <c r="N20" s="94"/>
      <c r="O20" s="47">
        <f>I20*70+J20*83+K20*25+L20*45+M20*60</f>
        <v>695</v>
      </c>
      <c r="P20" s="45"/>
      <c r="Q20" s="45"/>
      <c r="R20" s="45"/>
      <c r="S20" s="45"/>
    </row>
    <row r="21" spans="1:19" ht="18.75">
      <c r="A21" s="1190"/>
      <c r="B21" s="1208"/>
      <c r="C21" s="1017"/>
      <c r="D21" s="1017" t="s">
        <v>1240</v>
      </c>
      <c r="E21" s="1017" t="s">
        <v>1239</v>
      </c>
      <c r="F21" s="1017"/>
      <c r="G21" s="1017" t="s">
        <v>1000</v>
      </c>
      <c r="H21" s="1193"/>
      <c r="I21" s="1029"/>
      <c r="J21" s="1029"/>
      <c r="K21" s="1029"/>
      <c r="L21" s="1029"/>
      <c r="M21" s="1029"/>
      <c r="N21" s="93"/>
      <c r="O21" s="48"/>
      <c r="P21" s="45"/>
      <c r="Q21" s="45"/>
      <c r="R21" s="45"/>
      <c r="S21" s="45"/>
    </row>
    <row r="22" spans="1:21" ht="21">
      <c r="A22" s="1209">
        <f>A20+1</f>
        <v>43167</v>
      </c>
      <c r="B22" s="1211" t="s">
        <v>162</v>
      </c>
      <c r="C22" s="1025" t="s">
        <v>4</v>
      </c>
      <c r="D22" s="1015" t="s">
        <v>1242</v>
      </c>
      <c r="E22" s="1010" t="s">
        <v>1245</v>
      </c>
      <c r="F22" s="1015" t="s">
        <v>12</v>
      </c>
      <c r="G22" s="1015" t="s">
        <v>1147</v>
      </c>
      <c r="H22" s="1192" t="s">
        <v>113</v>
      </c>
      <c r="I22" s="1031">
        <v>4.8</v>
      </c>
      <c r="J22" s="1031">
        <v>2.5</v>
      </c>
      <c r="K22" s="1031">
        <v>1.5</v>
      </c>
      <c r="L22" s="1031">
        <v>2</v>
      </c>
      <c r="M22" s="1031">
        <v>1</v>
      </c>
      <c r="N22" s="95"/>
      <c r="O22" s="54">
        <f>I22*70+J22*83+K22*25+L22*45+M22*60</f>
        <v>731</v>
      </c>
      <c r="Q22" s="1076"/>
      <c r="R22" s="1076"/>
      <c r="S22" s="1076"/>
      <c r="T22" s="1076"/>
      <c r="U22" s="1076"/>
    </row>
    <row r="23" spans="1:21" ht="18.75">
      <c r="A23" s="1210"/>
      <c r="B23" s="1212"/>
      <c r="C23" s="1017" t="s">
        <v>159</v>
      </c>
      <c r="D23" s="1017" t="s">
        <v>1243</v>
      </c>
      <c r="E23" s="1013" t="s">
        <v>1244</v>
      </c>
      <c r="F23" s="1020"/>
      <c r="G23" s="1017" t="s">
        <v>1148</v>
      </c>
      <c r="H23" s="1193"/>
      <c r="I23" s="1029"/>
      <c r="J23" s="1029"/>
      <c r="K23" s="1029"/>
      <c r="L23" s="1029"/>
      <c r="M23" s="1034"/>
      <c r="N23" s="89"/>
      <c r="O23" s="48"/>
      <c r="Q23" s="1076"/>
      <c r="R23" s="1076"/>
      <c r="S23" s="1076"/>
      <c r="T23" s="1076"/>
      <c r="U23" s="1076"/>
    </row>
    <row r="24" spans="1:21" ht="21" customHeight="1">
      <c r="A24" s="1189">
        <f>A22+1</f>
        <v>43168</v>
      </c>
      <c r="B24" s="1191" t="s">
        <v>163</v>
      </c>
      <c r="C24" s="49" t="s">
        <v>27</v>
      </c>
      <c r="D24" s="49" t="s">
        <v>1149</v>
      </c>
      <c r="E24" s="49" t="s">
        <v>78</v>
      </c>
      <c r="F24" s="49" t="s">
        <v>12</v>
      </c>
      <c r="G24" s="49" t="s">
        <v>174</v>
      </c>
      <c r="H24" s="87"/>
      <c r="I24" s="1033">
        <v>4.5</v>
      </c>
      <c r="J24" s="1033">
        <v>1</v>
      </c>
      <c r="K24" s="1033">
        <v>2.2</v>
      </c>
      <c r="L24" s="1033">
        <v>2.5</v>
      </c>
      <c r="M24" s="1033"/>
      <c r="N24" s="94"/>
      <c r="O24" s="47">
        <f>I24*70+J24*83+K24*25+L24*45+M24*60+120</f>
        <v>685.5</v>
      </c>
      <c r="Q24" s="1076"/>
      <c r="R24" s="1076"/>
      <c r="S24" s="1076"/>
      <c r="T24" s="1076"/>
      <c r="U24" s="1076"/>
    </row>
    <row r="25" spans="1:21" ht="21.75" customHeight="1" thickBot="1">
      <c r="A25" s="1200"/>
      <c r="B25" s="1201"/>
      <c r="C25" s="51" t="s">
        <v>170</v>
      </c>
      <c r="D25" s="51" t="s">
        <v>1150</v>
      </c>
      <c r="E25" s="51" t="s">
        <v>1113</v>
      </c>
      <c r="F25" s="51"/>
      <c r="G25" s="378" t="s">
        <v>176</v>
      </c>
      <c r="H25" s="96"/>
      <c r="I25" s="1036"/>
      <c r="J25" s="1036"/>
      <c r="K25" s="1036"/>
      <c r="L25" s="1036"/>
      <c r="M25" s="1036"/>
      <c r="N25" s="97"/>
      <c r="O25" s="56"/>
      <c r="Q25" s="1011"/>
      <c r="R25" s="1076"/>
      <c r="S25" s="1076"/>
      <c r="T25" s="1076"/>
      <c r="U25" s="1076"/>
    </row>
    <row r="26" spans="1:21" ht="21">
      <c r="A26" s="1203">
        <f>A24+3</f>
        <v>43171</v>
      </c>
      <c r="B26" s="1204" t="s">
        <v>155</v>
      </c>
      <c r="C26" s="1021" t="s">
        <v>1160</v>
      </c>
      <c r="D26" s="1009" t="s">
        <v>1246</v>
      </c>
      <c r="E26" s="1010" t="s">
        <v>1210</v>
      </c>
      <c r="F26" s="1009" t="s">
        <v>156</v>
      </c>
      <c r="G26" s="1015" t="s">
        <v>195</v>
      </c>
      <c r="H26" s="1206" t="s">
        <v>113</v>
      </c>
      <c r="I26" s="1030">
        <v>4.5</v>
      </c>
      <c r="J26" s="1030">
        <v>2</v>
      </c>
      <c r="K26" s="1030">
        <v>2.5</v>
      </c>
      <c r="L26" s="1030">
        <v>2.5</v>
      </c>
      <c r="M26" s="1030">
        <v>1</v>
      </c>
      <c r="N26" s="90"/>
      <c r="O26" s="50">
        <f>I26*70+J26*83+K26*25+L26*45+M26*60</f>
        <v>716</v>
      </c>
      <c r="Q26" s="1020"/>
      <c r="R26" s="1076"/>
      <c r="S26" s="1076"/>
      <c r="T26" s="1076"/>
      <c r="U26" s="1076"/>
    </row>
    <row r="27" spans="1:21" ht="18.75">
      <c r="A27" s="1190"/>
      <c r="B27" s="1205"/>
      <c r="C27" s="1022" t="s">
        <v>1161</v>
      </c>
      <c r="D27" s="1014" t="s">
        <v>1247</v>
      </c>
      <c r="E27" s="1013" t="s">
        <v>1248</v>
      </c>
      <c r="F27" s="1014"/>
      <c r="G27" s="1017" t="s">
        <v>1094</v>
      </c>
      <c r="H27" s="1193"/>
      <c r="I27" s="1029"/>
      <c r="J27" s="1029"/>
      <c r="K27" s="1029"/>
      <c r="L27" s="1029"/>
      <c r="M27" s="1029"/>
      <c r="N27" s="93"/>
      <c r="O27" s="48"/>
      <c r="Q27" s="1076"/>
      <c r="R27" s="1076"/>
      <c r="S27" s="1076"/>
      <c r="T27" s="1076"/>
      <c r="U27" s="1076"/>
    </row>
    <row r="28" spans="1:21" ht="21">
      <c r="A28" s="1189">
        <f>A26+1</f>
        <v>43172</v>
      </c>
      <c r="B28" s="1205" t="s">
        <v>157</v>
      </c>
      <c r="C28" s="1016" t="s">
        <v>4</v>
      </c>
      <c r="D28" s="1015" t="s">
        <v>1251</v>
      </c>
      <c r="E28" s="1016" t="s">
        <v>1250</v>
      </c>
      <c r="F28" s="1015" t="s">
        <v>12</v>
      </c>
      <c r="G28" s="1015" t="s">
        <v>1087</v>
      </c>
      <c r="H28" s="1084" t="s">
        <v>1182</v>
      </c>
      <c r="I28" s="1035">
        <v>4.8</v>
      </c>
      <c r="J28" s="1035">
        <v>2</v>
      </c>
      <c r="K28" s="1035">
        <v>1.7</v>
      </c>
      <c r="L28" s="1035">
        <v>3</v>
      </c>
      <c r="M28" s="1039"/>
      <c r="N28" s="98">
        <v>1</v>
      </c>
      <c r="O28" s="47">
        <f>I28*70+J28*83+K28*25+L28*45+M28*60</f>
        <v>679.5</v>
      </c>
      <c r="P28" s="1079"/>
      <c r="Q28" s="1076"/>
      <c r="R28" s="1065"/>
      <c r="S28" s="1076"/>
      <c r="T28" s="1076"/>
      <c r="U28" s="1076"/>
    </row>
    <row r="29" spans="1:21" ht="21">
      <c r="A29" s="1190"/>
      <c r="B29" s="1207"/>
      <c r="C29" s="1017" t="s">
        <v>159</v>
      </c>
      <c r="D29" s="1017" t="s">
        <v>1252</v>
      </c>
      <c r="E29" s="1024" t="s">
        <v>1249</v>
      </c>
      <c r="F29" s="1014"/>
      <c r="G29" s="1017" t="s">
        <v>1088</v>
      </c>
      <c r="H29" s="1083"/>
      <c r="I29" s="1035"/>
      <c r="J29" s="1035"/>
      <c r="K29" s="1035"/>
      <c r="L29" s="1035"/>
      <c r="M29" s="1035"/>
      <c r="N29" s="90"/>
      <c r="O29" s="48"/>
      <c r="P29" s="1080"/>
      <c r="Q29" s="1076"/>
      <c r="R29" s="1011"/>
      <c r="S29" s="1065"/>
      <c r="T29" s="1076"/>
      <c r="U29" s="1076"/>
    </row>
    <row r="30" spans="1:21" ht="21">
      <c r="A30" s="1189">
        <f>A28+1</f>
        <v>43173</v>
      </c>
      <c r="B30" s="1213" t="s">
        <v>160</v>
      </c>
      <c r="C30" s="1015" t="s">
        <v>5</v>
      </c>
      <c r="D30" s="1015" t="s">
        <v>1083</v>
      </c>
      <c r="E30" s="1016" t="s">
        <v>1254</v>
      </c>
      <c r="F30" s="1015" t="s">
        <v>1164</v>
      </c>
      <c r="G30" s="1016" t="s">
        <v>1091</v>
      </c>
      <c r="H30" s="1192" t="s">
        <v>161</v>
      </c>
      <c r="I30" s="1031">
        <v>4.7</v>
      </c>
      <c r="J30" s="1031">
        <v>3</v>
      </c>
      <c r="K30" s="1031">
        <v>1.3</v>
      </c>
      <c r="L30" s="1031">
        <v>3</v>
      </c>
      <c r="M30" s="1031"/>
      <c r="N30" s="94"/>
      <c r="O30" s="47">
        <f>I30*70+J30*83+K30*25+L30*45+M30*60</f>
        <v>745.5</v>
      </c>
      <c r="Q30" s="1076"/>
      <c r="R30" s="1020"/>
      <c r="S30" s="1065"/>
      <c r="T30" s="1065"/>
      <c r="U30" s="1076"/>
    </row>
    <row r="31" spans="1:21" ht="18.75">
      <c r="A31" s="1190"/>
      <c r="B31" s="1213"/>
      <c r="C31" s="1017" t="s">
        <v>1101</v>
      </c>
      <c r="D31" s="1013" t="s">
        <v>1253</v>
      </c>
      <c r="E31" s="1018" t="s">
        <v>1255</v>
      </c>
      <c r="F31" s="1017"/>
      <c r="G31" s="1014" t="s">
        <v>1092</v>
      </c>
      <c r="H31" s="1193"/>
      <c r="I31" s="1029"/>
      <c r="J31" s="1029"/>
      <c r="K31" s="1029"/>
      <c r="L31" s="1040"/>
      <c r="M31" s="1029"/>
      <c r="N31" s="93"/>
      <c r="O31" s="48"/>
      <c r="Q31" s="1076"/>
      <c r="R31" s="1020"/>
      <c r="S31" s="1065"/>
      <c r="T31" s="1065"/>
      <c r="U31" s="1076"/>
    </row>
    <row r="32" spans="1:21" ht="21">
      <c r="A32" s="1189">
        <f>A30+1</f>
        <v>43174</v>
      </c>
      <c r="B32" s="1214" t="s">
        <v>162</v>
      </c>
      <c r="C32" s="1025" t="s">
        <v>4</v>
      </c>
      <c r="D32" s="1015" t="s">
        <v>1258</v>
      </c>
      <c r="E32" s="1016" t="s">
        <v>1078</v>
      </c>
      <c r="F32" s="1015" t="s">
        <v>12</v>
      </c>
      <c r="G32" s="1015" t="s">
        <v>1112</v>
      </c>
      <c r="H32" s="1192" t="s">
        <v>113</v>
      </c>
      <c r="I32" s="1031">
        <v>4.7</v>
      </c>
      <c r="J32" s="1041">
        <v>2</v>
      </c>
      <c r="K32" s="1031">
        <v>1.8</v>
      </c>
      <c r="L32" s="1041">
        <v>3</v>
      </c>
      <c r="M32" s="1031">
        <v>1</v>
      </c>
      <c r="N32" s="94"/>
      <c r="O32" s="47">
        <f>I32*70+J32*83+K32*25+L32*45+M32*60</f>
        <v>735</v>
      </c>
      <c r="Q32" s="1076"/>
      <c r="R32" s="1065"/>
      <c r="S32" s="1023"/>
      <c r="T32" s="1065"/>
      <c r="U32" s="1076"/>
    </row>
    <row r="33" spans="1:21" ht="21">
      <c r="A33" s="1190"/>
      <c r="B33" s="1191"/>
      <c r="C33" s="1017" t="s">
        <v>159</v>
      </c>
      <c r="D33" s="1017" t="s">
        <v>1257</v>
      </c>
      <c r="E33" s="1017" t="s">
        <v>1256</v>
      </c>
      <c r="F33" s="1020"/>
      <c r="G33" s="1017" t="s">
        <v>1127</v>
      </c>
      <c r="H33" s="1193"/>
      <c r="I33" s="1029"/>
      <c r="J33" s="1042"/>
      <c r="K33" s="1029"/>
      <c r="L33" s="1042"/>
      <c r="M33" s="1043"/>
      <c r="N33" s="99"/>
      <c r="O33" s="48"/>
      <c r="Q33" s="1076"/>
      <c r="R33" s="1011"/>
      <c r="S33" s="1022"/>
      <c r="T33" s="1065"/>
      <c r="U33" s="1076"/>
    </row>
    <row r="34" spans="1:21" ht="21">
      <c r="A34" s="1189">
        <f>A32+1</f>
        <v>43175</v>
      </c>
      <c r="B34" s="1191" t="s">
        <v>163</v>
      </c>
      <c r="C34" s="49" t="s">
        <v>1124</v>
      </c>
      <c r="D34" s="49" t="s">
        <v>1152</v>
      </c>
      <c r="E34" s="49" t="s">
        <v>1259</v>
      </c>
      <c r="F34" s="49" t="s">
        <v>12</v>
      </c>
      <c r="G34" s="49" t="s">
        <v>1159</v>
      </c>
      <c r="H34" s="87"/>
      <c r="I34" s="1044">
        <v>4.8</v>
      </c>
      <c r="J34" s="1045">
        <v>2</v>
      </c>
      <c r="K34" s="1033">
        <v>1.8</v>
      </c>
      <c r="L34" s="1045">
        <v>2.8</v>
      </c>
      <c r="M34" s="1046"/>
      <c r="N34" s="100"/>
      <c r="O34" s="47">
        <f>I34*70+J34*83+K34*25+L34*45+M34*60</f>
        <v>673</v>
      </c>
      <c r="Q34" s="1076"/>
      <c r="R34" s="1060"/>
      <c r="S34" s="1065"/>
      <c r="T34" s="1076"/>
      <c r="U34" s="1076"/>
    </row>
    <row r="35" spans="1:21" ht="19.5" thickBot="1">
      <c r="A35" s="1200"/>
      <c r="B35" s="1201"/>
      <c r="C35" s="51" t="s">
        <v>1141</v>
      </c>
      <c r="D35" s="51" t="s">
        <v>1153</v>
      </c>
      <c r="E35" s="51" t="s">
        <v>1260</v>
      </c>
      <c r="F35" s="51"/>
      <c r="G35" s="378" t="s">
        <v>1140</v>
      </c>
      <c r="H35" s="240"/>
      <c r="I35" s="1047"/>
      <c r="J35" s="1048"/>
      <c r="K35" s="1047"/>
      <c r="L35" s="1048"/>
      <c r="M35" s="1049"/>
      <c r="N35" s="101"/>
      <c r="O35" s="56"/>
      <c r="Q35" s="1076"/>
      <c r="R35" s="1065"/>
      <c r="S35" s="1065"/>
      <c r="T35" s="1076"/>
      <c r="U35" s="1076"/>
    </row>
    <row r="36" spans="1:21" ht="21.75" customHeight="1">
      <c r="A36" s="1215">
        <f>A34+3</f>
        <v>43178</v>
      </c>
      <c r="B36" s="1216" t="s">
        <v>155</v>
      </c>
      <c r="C36" s="1009" t="s">
        <v>182</v>
      </c>
      <c r="D36" s="1009" t="s">
        <v>1261</v>
      </c>
      <c r="E36" s="1021" t="s">
        <v>1129</v>
      </c>
      <c r="F36" s="1009" t="s">
        <v>156</v>
      </c>
      <c r="G36" s="1026" t="s">
        <v>1134</v>
      </c>
      <c r="H36" s="1206" t="s">
        <v>113</v>
      </c>
      <c r="I36" s="1027">
        <v>5</v>
      </c>
      <c r="J36" s="1050">
        <v>2</v>
      </c>
      <c r="K36" s="1037">
        <v>2</v>
      </c>
      <c r="L36" s="1050">
        <v>2.6</v>
      </c>
      <c r="M36" s="1051">
        <v>1</v>
      </c>
      <c r="N36" s="102"/>
      <c r="O36" s="52">
        <f>I36*70+J36*83+K36*25+L36*45+M36*60</f>
        <v>743</v>
      </c>
      <c r="Q36" s="1076"/>
      <c r="R36" s="1065"/>
      <c r="S36" s="1065"/>
      <c r="T36" s="1076"/>
      <c r="U36" s="1076"/>
    </row>
    <row r="37" spans="1:21" ht="18.75" customHeight="1">
      <c r="A37" s="1190"/>
      <c r="B37" s="1205"/>
      <c r="C37" s="1017" t="s">
        <v>183</v>
      </c>
      <c r="D37" s="1014" t="s">
        <v>1262</v>
      </c>
      <c r="E37" s="1013" t="s">
        <v>1121</v>
      </c>
      <c r="F37" s="1014"/>
      <c r="G37" s="1028" t="s">
        <v>1128</v>
      </c>
      <c r="H37" s="1193"/>
      <c r="I37" s="1029"/>
      <c r="J37" s="1042"/>
      <c r="K37" s="1029"/>
      <c r="L37" s="1042"/>
      <c r="M37" s="1043"/>
      <c r="N37" s="99"/>
      <c r="O37" s="48"/>
      <c r="Q37" s="1076"/>
      <c r="R37" s="1065"/>
      <c r="S37" s="1065"/>
      <c r="T37" s="1076"/>
      <c r="U37" s="1076"/>
    </row>
    <row r="38" spans="1:21" ht="21" customHeight="1">
      <c r="A38" s="1217">
        <f>A36+1</f>
        <v>43179</v>
      </c>
      <c r="B38" s="1205" t="s">
        <v>157</v>
      </c>
      <c r="C38" s="1025" t="s">
        <v>4</v>
      </c>
      <c r="D38" s="1015" t="s">
        <v>1263</v>
      </c>
      <c r="E38" s="1016" t="s">
        <v>201</v>
      </c>
      <c r="F38" s="1015" t="s">
        <v>12</v>
      </c>
      <c r="G38" s="1015" t="s">
        <v>178</v>
      </c>
      <c r="H38" s="1084"/>
      <c r="I38" s="1030">
        <v>4.5</v>
      </c>
      <c r="J38" s="1030">
        <v>2.5</v>
      </c>
      <c r="K38" s="1030">
        <v>1.5</v>
      </c>
      <c r="L38" s="1030">
        <v>3</v>
      </c>
      <c r="M38" s="1030"/>
      <c r="N38" s="90"/>
      <c r="O38" s="50">
        <f>I38*70+J38*83+K38*25+L38*45+M38*60</f>
        <v>695</v>
      </c>
      <c r="Q38" s="1076"/>
      <c r="R38" s="1065"/>
      <c r="S38" s="1011"/>
      <c r="T38" s="1065"/>
      <c r="U38" s="1076"/>
    </row>
    <row r="39" spans="1:21" ht="21" customHeight="1">
      <c r="A39" s="1217"/>
      <c r="B39" s="1205"/>
      <c r="C39" s="1017" t="s">
        <v>159</v>
      </c>
      <c r="D39" s="1028" t="s">
        <v>1264</v>
      </c>
      <c r="E39" s="1013" t="s">
        <v>1265</v>
      </c>
      <c r="F39" s="1014"/>
      <c r="G39" s="1014" t="s">
        <v>196</v>
      </c>
      <c r="H39" s="1083"/>
      <c r="I39" s="1029"/>
      <c r="J39" s="1029"/>
      <c r="K39" s="1029"/>
      <c r="L39" s="1029"/>
      <c r="M39" s="1043"/>
      <c r="N39" s="86"/>
      <c r="O39" s="48"/>
      <c r="Q39" s="1076"/>
      <c r="R39" s="1011"/>
      <c r="S39" s="1060"/>
      <c r="T39" s="1011"/>
      <c r="U39" s="1076"/>
    </row>
    <row r="40" spans="1:21" ht="21">
      <c r="A40" s="1203">
        <f>A38+1</f>
        <v>43180</v>
      </c>
      <c r="B40" s="1218" t="s">
        <v>160</v>
      </c>
      <c r="C40" s="1026" t="s">
        <v>5</v>
      </c>
      <c r="D40" s="1015" t="s">
        <v>199</v>
      </c>
      <c r="E40" s="1015" t="s">
        <v>1267</v>
      </c>
      <c r="F40" s="1015" t="s">
        <v>1164</v>
      </c>
      <c r="G40" s="1015" t="s">
        <v>1266</v>
      </c>
      <c r="H40" s="1219" t="s">
        <v>161</v>
      </c>
      <c r="I40" s="1030">
        <v>5</v>
      </c>
      <c r="J40" s="1030">
        <v>3</v>
      </c>
      <c r="K40" s="1030">
        <v>1.2</v>
      </c>
      <c r="L40" s="1030">
        <v>3</v>
      </c>
      <c r="M40" s="1030"/>
      <c r="N40" s="90"/>
      <c r="O40" s="50">
        <f>I40*70+J40*83+K40*25+L40*45+M40*60</f>
        <v>764</v>
      </c>
      <c r="Q40" s="1076"/>
      <c r="R40" s="1022"/>
      <c r="S40" s="1065"/>
      <c r="T40" s="1020"/>
      <c r="U40" s="1076"/>
    </row>
    <row r="41" spans="1:21" ht="21">
      <c r="A41" s="1190"/>
      <c r="B41" s="1213"/>
      <c r="C41" s="1017"/>
      <c r="D41" s="1017" t="s">
        <v>1269</v>
      </c>
      <c r="E41" s="1013" t="s">
        <v>1268</v>
      </c>
      <c r="F41" s="1017"/>
      <c r="G41" s="1017" t="s">
        <v>1266</v>
      </c>
      <c r="H41" s="1193"/>
      <c r="I41" s="1029"/>
      <c r="J41" s="1029"/>
      <c r="K41" s="1029"/>
      <c r="L41" s="1040"/>
      <c r="M41" s="1029"/>
      <c r="N41" s="93"/>
      <c r="O41" s="48"/>
      <c r="Q41" s="1011"/>
      <c r="R41" s="1076"/>
      <c r="S41" s="1065"/>
      <c r="T41" s="1065"/>
      <c r="U41" s="1076"/>
    </row>
    <row r="42" spans="1:21" ht="21">
      <c r="A42" s="1189">
        <f>A40+1</f>
        <v>43181</v>
      </c>
      <c r="B42" s="1214" t="s">
        <v>162</v>
      </c>
      <c r="C42" s="1025" t="s">
        <v>4</v>
      </c>
      <c r="D42" s="1016" t="s">
        <v>1271</v>
      </c>
      <c r="E42" s="1016" t="s">
        <v>169</v>
      </c>
      <c r="F42" s="1015" t="s">
        <v>12</v>
      </c>
      <c r="G42" s="1015" t="s">
        <v>1137</v>
      </c>
      <c r="H42" s="1192" t="s">
        <v>113</v>
      </c>
      <c r="I42" s="1031">
        <v>4.8</v>
      </c>
      <c r="J42" s="1041">
        <v>2</v>
      </c>
      <c r="K42" s="1031">
        <v>1.5</v>
      </c>
      <c r="L42" s="1041">
        <v>2.7</v>
      </c>
      <c r="M42" s="1031">
        <v>1</v>
      </c>
      <c r="N42" s="94"/>
      <c r="O42" s="47">
        <f>I42*70+J42*83+K42*25+L42*45+M42*60</f>
        <v>721</v>
      </c>
      <c r="Q42" s="1022"/>
      <c r="R42" s="1076"/>
      <c r="S42" s="1065"/>
      <c r="T42" s="1065"/>
      <c r="U42" s="1076"/>
    </row>
    <row r="43" spans="1:21" ht="18.75">
      <c r="A43" s="1190"/>
      <c r="B43" s="1191"/>
      <c r="C43" s="1017" t="s">
        <v>159</v>
      </c>
      <c r="D43" s="1014" t="s">
        <v>1270</v>
      </c>
      <c r="E43" s="1017" t="s">
        <v>1109</v>
      </c>
      <c r="F43" s="1020"/>
      <c r="G43" s="1017" t="s">
        <v>1138</v>
      </c>
      <c r="H43" s="1193"/>
      <c r="I43" s="1029"/>
      <c r="J43" s="1042"/>
      <c r="K43" s="1029"/>
      <c r="L43" s="1042"/>
      <c r="M43" s="1043"/>
      <c r="N43" s="99"/>
      <c r="O43" s="48"/>
      <c r="Q43" s="1065"/>
      <c r="R43" s="1076"/>
      <c r="S43" s="1076"/>
      <c r="T43" s="1076"/>
      <c r="U43" s="1076"/>
    </row>
    <row r="44" spans="1:21" ht="21">
      <c r="A44" s="1189">
        <f>A42+1</f>
        <v>43182</v>
      </c>
      <c r="B44" s="1191" t="s">
        <v>163</v>
      </c>
      <c r="C44" s="49" t="s">
        <v>173</v>
      </c>
      <c r="D44" s="49" t="s">
        <v>1143</v>
      </c>
      <c r="E44" s="1066" t="s">
        <v>172</v>
      </c>
      <c r="F44" s="49" t="s">
        <v>12</v>
      </c>
      <c r="G44" s="49" t="s">
        <v>1272</v>
      </c>
      <c r="H44" s="87"/>
      <c r="I44" s="1044">
        <v>4.5</v>
      </c>
      <c r="J44" s="1045">
        <v>1.5</v>
      </c>
      <c r="K44" s="1033">
        <v>2</v>
      </c>
      <c r="L44" s="1045">
        <v>3</v>
      </c>
      <c r="M44" s="1046"/>
      <c r="N44" s="100"/>
      <c r="O44" s="47">
        <f>I44*70+J44*83+K44*25+L44*45+M44*60+120</f>
        <v>744.5</v>
      </c>
      <c r="Q44" s="1076"/>
      <c r="R44" s="1076"/>
      <c r="S44" s="1076"/>
      <c r="T44" s="1076"/>
      <c r="U44" s="1076"/>
    </row>
    <row r="45" spans="1:21" ht="19.5" thickBot="1">
      <c r="A45" s="1200"/>
      <c r="B45" s="1201"/>
      <c r="C45" s="51" t="s">
        <v>175</v>
      </c>
      <c r="D45" s="51" t="s">
        <v>1144</v>
      </c>
      <c r="E45" s="51" t="s">
        <v>1133</v>
      </c>
      <c r="F45" s="51"/>
      <c r="G45" s="51" t="s">
        <v>1167</v>
      </c>
      <c r="H45" s="240"/>
      <c r="I45" s="1047"/>
      <c r="J45" s="1048"/>
      <c r="K45" s="1047"/>
      <c r="L45" s="1048"/>
      <c r="M45" s="1049"/>
      <c r="N45" s="101"/>
      <c r="O45" s="56"/>
      <c r="Q45" s="1076"/>
      <c r="R45" s="1076"/>
      <c r="S45" s="1076"/>
      <c r="T45" s="1076"/>
      <c r="U45" s="1076"/>
    </row>
    <row r="46" spans="1:21" ht="21">
      <c r="A46" s="1203">
        <f>A44+3</f>
        <v>43185</v>
      </c>
      <c r="B46" s="1204" t="s">
        <v>155</v>
      </c>
      <c r="C46" s="1023" t="s">
        <v>177</v>
      </c>
      <c r="D46" s="1019" t="s">
        <v>1274</v>
      </c>
      <c r="E46" s="1016" t="s">
        <v>1105</v>
      </c>
      <c r="F46" s="1015" t="s">
        <v>1164</v>
      </c>
      <c r="G46" s="1026" t="s">
        <v>1089</v>
      </c>
      <c r="H46" s="1219" t="s">
        <v>113</v>
      </c>
      <c r="I46" s="1067">
        <v>4.6</v>
      </c>
      <c r="J46" s="1068">
        <v>2</v>
      </c>
      <c r="K46" s="1030">
        <v>2.5</v>
      </c>
      <c r="L46" s="1068">
        <v>3</v>
      </c>
      <c r="M46" s="1069">
        <v>1</v>
      </c>
      <c r="N46" s="85"/>
      <c r="O46" s="50">
        <f>I46*70+J46*83+K46*25+L46*45+M46*60+N46*120</f>
        <v>745.5</v>
      </c>
      <c r="Q46" s="1076"/>
      <c r="R46" s="1011"/>
      <c r="S46" s="1076"/>
      <c r="T46" s="1076"/>
      <c r="U46" s="1076"/>
    </row>
    <row r="47" spans="1:21" ht="18.75">
      <c r="A47" s="1190"/>
      <c r="B47" s="1205"/>
      <c r="C47" s="1022" t="s">
        <v>179</v>
      </c>
      <c r="D47" s="1014" t="s">
        <v>1275</v>
      </c>
      <c r="E47" s="1014" t="s">
        <v>1106</v>
      </c>
      <c r="F47" s="1014"/>
      <c r="G47" s="1013" t="s">
        <v>1090</v>
      </c>
      <c r="H47" s="1193"/>
      <c r="I47" s="1052"/>
      <c r="J47" s="1042"/>
      <c r="K47" s="1029"/>
      <c r="L47" s="1042"/>
      <c r="M47" s="1043"/>
      <c r="N47" s="99"/>
      <c r="O47" s="48"/>
      <c r="Q47" s="1076"/>
      <c r="R47" s="1020"/>
      <c r="S47" s="1076"/>
      <c r="T47" s="1076"/>
      <c r="U47" s="1076"/>
    </row>
    <row r="48" spans="1:21" ht="21">
      <c r="A48" s="1189">
        <f>A46+1</f>
        <v>43186</v>
      </c>
      <c r="B48" s="1205" t="s">
        <v>157</v>
      </c>
      <c r="C48" s="1025" t="s">
        <v>4</v>
      </c>
      <c r="D48" s="1016" t="s">
        <v>1276</v>
      </c>
      <c r="E48" s="1016" t="s">
        <v>1278</v>
      </c>
      <c r="F48" s="1015" t="s">
        <v>12</v>
      </c>
      <c r="G48" s="1015" t="s">
        <v>1136</v>
      </c>
      <c r="H48" s="1219" t="s">
        <v>1181</v>
      </c>
      <c r="I48" s="1044">
        <v>4.5</v>
      </c>
      <c r="J48" s="1045">
        <v>3</v>
      </c>
      <c r="K48" s="1033">
        <v>1.7</v>
      </c>
      <c r="L48" s="1045">
        <v>3</v>
      </c>
      <c r="M48" s="1046"/>
      <c r="N48" s="100">
        <v>1</v>
      </c>
      <c r="O48" s="47">
        <f>I48*70+J48*83+K48*25+L48*45+M48*60</f>
        <v>741.5</v>
      </c>
      <c r="Q48" s="1076"/>
      <c r="R48" s="1076"/>
      <c r="S48" s="1076"/>
      <c r="T48" s="1076"/>
      <c r="U48" s="1076"/>
    </row>
    <row r="49" spans="1:15" ht="18.75">
      <c r="A49" s="1190"/>
      <c r="B49" s="1205"/>
      <c r="C49" s="1017" t="s">
        <v>159</v>
      </c>
      <c r="D49" s="1014" t="s">
        <v>1277</v>
      </c>
      <c r="E49" s="1014" t="s">
        <v>1279</v>
      </c>
      <c r="F49" s="1013"/>
      <c r="G49" s="1017" t="s">
        <v>1135</v>
      </c>
      <c r="H49" s="1193"/>
      <c r="I49" s="1053"/>
      <c r="J49" s="1054"/>
      <c r="K49" s="1055"/>
      <c r="L49" s="1054"/>
      <c r="M49" s="1056"/>
      <c r="N49" s="99"/>
      <c r="O49" s="48"/>
    </row>
    <row r="50" spans="1:15" ht="21">
      <c r="A50" s="1189">
        <f>A48+1</f>
        <v>43187</v>
      </c>
      <c r="B50" s="1213" t="s">
        <v>160</v>
      </c>
      <c r="C50" s="1026" t="s">
        <v>1107</v>
      </c>
      <c r="D50" s="1015"/>
      <c r="E50" s="1081"/>
      <c r="F50" s="1073"/>
      <c r="G50" s="1071"/>
      <c r="H50" s="1219"/>
      <c r="I50" s="1044"/>
      <c r="J50" s="1045"/>
      <c r="K50" s="1033"/>
      <c r="L50" s="1045"/>
      <c r="M50" s="1046"/>
      <c r="N50" s="100"/>
      <c r="O50" s="47"/>
    </row>
    <row r="51" spans="1:15" ht="18.75">
      <c r="A51" s="1190"/>
      <c r="B51" s="1213"/>
      <c r="C51" s="1017" t="s">
        <v>159</v>
      </c>
      <c r="D51" s="1017"/>
      <c r="E51" s="1075"/>
      <c r="F51" s="1017"/>
      <c r="G51" s="1072"/>
      <c r="H51" s="1193"/>
      <c r="I51" s="1053"/>
      <c r="J51" s="1054"/>
      <c r="K51" s="1055"/>
      <c r="L51" s="1054"/>
      <c r="M51" s="1056"/>
      <c r="N51" s="99"/>
      <c r="O51" s="48"/>
    </row>
    <row r="52" spans="1:15" ht="21">
      <c r="A52" s="1189">
        <f>A50+1</f>
        <v>43188</v>
      </c>
      <c r="B52" s="1191" t="s">
        <v>162</v>
      </c>
      <c r="C52" s="1025" t="s">
        <v>4</v>
      </c>
      <c r="D52" s="1015" t="s">
        <v>1280</v>
      </c>
      <c r="E52" s="1015" t="s">
        <v>1139</v>
      </c>
      <c r="F52" s="1015" t="s">
        <v>12</v>
      </c>
      <c r="G52" s="1023" t="s">
        <v>35</v>
      </c>
      <c r="H52" s="1192" t="s">
        <v>113</v>
      </c>
      <c r="I52" s="1044">
        <v>4.5</v>
      </c>
      <c r="J52" s="1045">
        <v>2</v>
      </c>
      <c r="K52" s="1033">
        <v>1.8</v>
      </c>
      <c r="L52" s="1045">
        <v>2.5</v>
      </c>
      <c r="M52" s="1046">
        <v>1</v>
      </c>
      <c r="N52" s="100"/>
      <c r="O52" s="47">
        <f>I52*70+J52*83+K52*25+L52*45+M52*60</f>
        <v>698.5</v>
      </c>
    </row>
    <row r="53" spans="1:15" ht="18.75">
      <c r="A53" s="1190"/>
      <c r="B53" s="1191"/>
      <c r="C53" s="1017" t="s">
        <v>159</v>
      </c>
      <c r="D53" s="1017" t="s">
        <v>1281</v>
      </c>
      <c r="E53" s="1017" t="s">
        <v>1145</v>
      </c>
      <c r="F53" s="1017"/>
      <c r="G53" s="1017" t="s">
        <v>1285</v>
      </c>
      <c r="H53" s="1193"/>
      <c r="I53" s="1053"/>
      <c r="J53" s="1054"/>
      <c r="K53" s="1055"/>
      <c r="L53" s="1054"/>
      <c r="M53" s="1056"/>
      <c r="N53" s="99"/>
      <c r="O53" s="48"/>
    </row>
    <row r="54" spans="1:15" ht="21">
      <c r="A54" s="1189">
        <f>A52+1</f>
        <v>43189</v>
      </c>
      <c r="B54" s="1191" t="s">
        <v>1110</v>
      </c>
      <c r="C54" s="49" t="s">
        <v>197</v>
      </c>
      <c r="D54" s="49" t="s">
        <v>1131</v>
      </c>
      <c r="E54" s="49" t="s">
        <v>1220</v>
      </c>
      <c r="F54" s="49" t="s">
        <v>12</v>
      </c>
      <c r="G54" s="49" t="s">
        <v>1222</v>
      </c>
      <c r="H54" s="41"/>
      <c r="I54" s="1044">
        <v>4.7</v>
      </c>
      <c r="J54" s="1045">
        <v>2</v>
      </c>
      <c r="K54" s="1033">
        <v>1.2</v>
      </c>
      <c r="L54" s="1045">
        <v>3</v>
      </c>
      <c r="M54" s="1046"/>
      <c r="N54" s="100"/>
      <c r="O54" s="1070">
        <f>I54*70+J54*83+K54*25+L54*45+M54*60</f>
        <v>660</v>
      </c>
    </row>
    <row r="55" spans="1:15" ht="16.5">
      <c r="A55" s="1190"/>
      <c r="B55" s="1191"/>
      <c r="C55" s="1085" t="s">
        <v>1155</v>
      </c>
      <c r="D55" s="1085" t="s">
        <v>1132</v>
      </c>
      <c r="E55" s="1085" t="s">
        <v>1221</v>
      </c>
      <c r="F55" s="1085"/>
      <c r="G55" s="1085" t="s">
        <v>1223</v>
      </c>
      <c r="H55" s="239"/>
      <c r="I55" s="1082"/>
      <c r="J55" s="1082"/>
      <c r="K55" s="1082"/>
      <c r="L55" s="1082"/>
      <c r="M55" s="1082"/>
      <c r="N55" s="1082"/>
      <c r="O55" s="40"/>
    </row>
    <row r="56" spans="1:15" ht="21">
      <c r="A56" s="1203">
        <f>A54+1</f>
        <v>43190</v>
      </c>
      <c r="B56" s="1214" t="s">
        <v>1180</v>
      </c>
      <c r="C56" s="1026" t="s">
        <v>1216</v>
      </c>
      <c r="D56" s="1026" t="s">
        <v>1282</v>
      </c>
      <c r="E56" s="1026" t="s">
        <v>1205</v>
      </c>
      <c r="F56" s="1026" t="s">
        <v>1225</v>
      </c>
      <c r="G56" s="1026" t="s">
        <v>1165</v>
      </c>
      <c r="H56" s="1061"/>
      <c r="I56" s="1057">
        <v>4.5</v>
      </c>
      <c r="J56" s="1058">
        <v>2</v>
      </c>
      <c r="K56" s="1035">
        <v>1.5</v>
      </c>
      <c r="L56" s="1058">
        <v>3</v>
      </c>
      <c r="M56" s="1059"/>
      <c r="N56" s="85"/>
      <c r="O56" s="1074">
        <f>I56*70+J56*83+K56*25+L56*45+M56*60</f>
        <v>653.5</v>
      </c>
    </row>
    <row r="57" spans="1:15" ht="17.25" thickBot="1">
      <c r="A57" s="1200"/>
      <c r="B57" s="1201"/>
      <c r="C57" s="1086" t="s">
        <v>1215</v>
      </c>
      <c r="D57" s="1086" t="s">
        <v>1283</v>
      </c>
      <c r="E57" s="1086" t="s">
        <v>1284</v>
      </c>
      <c r="F57" s="1086"/>
      <c r="G57" s="1086" t="s">
        <v>1154</v>
      </c>
      <c r="H57" s="1062"/>
      <c r="I57" s="1063"/>
      <c r="J57" s="1063"/>
      <c r="K57" s="1063"/>
      <c r="L57" s="1063"/>
      <c r="M57" s="1063"/>
      <c r="N57" s="1063"/>
      <c r="O57" s="1064"/>
    </row>
    <row r="58" spans="1:15" ht="27.75" customHeight="1">
      <c r="A58" s="57" t="s">
        <v>2</v>
      </c>
      <c r="B58" s="58"/>
      <c r="C58" s="58"/>
      <c r="D58" s="59"/>
      <c r="E58" s="59"/>
      <c r="F58" s="59"/>
      <c r="G58" s="60"/>
      <c r="O58" s="61"/>
    </row>
    <row r="59" spans="1:15" ht="27.75" customHeight="1">
      <c r="A59" s="62" t="s">
        <v>184</v>
      </c>
      <c r="B59" s="63"/>
      <c r="C59" s="64"/>
      <c r="D59" s="64"/>
      <c r="E59" s="65"/>
      <c r="F59" s="66"/>
      <c r="G59" s="60"/>
      <c r="O59" s="61"/>
    </row>
    <row r="60" spans="1:15" ht="27.75" customHeight="1">
      <c r="A60" s="62" t="s">
        <v>185</v>
      </c>
      <c r="B60" s="64"/>
      <c r="C60" s="64"/>
      <c r="D60" s="64"/>
      <c r="E60" s="67"/>
      <c r="F60" s="66"/>
      <c r="G60" s="60"/>
      <c r="O60" s="61"/>
    </row>
    <row r="61" spans="1:15" ht="27.75" customHeight="1">
      <c r="A61" s="68" t="s">
        <v>186</v>
      </c>
      <c r="B61" s="64"/>
      <c r="C61" s="64"/>
      <c r="D61" s="69"/>
      <c r="E61" s="70"/>
      <c r="F61" s="66"/>
      <c r="G61" s="60"/>
      <c r="O61" s="61"/>
    </row>
    <row r="62" spans="1:15" ht="27.75" customHeight="1">
      <c r="A62" s="68" t="s">
        <v>187</v>
      </c>
      <c r="B62" s="68" t="s">
        <v>188</v>
      </c>
      <c r="C62" s="64"/>
      <c r="D62" s="64"/>
      <c r="E62" s="65"/>
      <c r="F62" s="66"/>
      <c r="G62" s="60"/>
      <c r="O62" s="61"/>
    </row>
    <row r="63" spans="1:7" ht="27.75" customHeight="1">
      <c r="A63" s="68" t="s">
        <v>189</v>
      </c>
      <c r="B63" s="64"/>
      <c r="C63" s="64"/>
      <c r="D63" s="64"/>
      <c r="E63" s="65"/>
      <c r="F63" s="66"/>
      <c r="G63" s="71"/>
    </row>
    <row r="64" spans="1:15" ht="27.75" customHeight="1">
      <c r="A64" s="71"/>
      <c r="B64" s="71"/>
      <c r="C64" s="72"/>
      <c r="D64" s="73"/>
      <c r="E64" s="74"/>
      <c r="F64" s="72"/>
      <c r="G64" s="71"/>
      <c r="H64" s="71"/>
      <c r="I64" s="71"/>
      <c r="J64" s="71"/>
      <c r="K64" s="71"/>
      <c r="O64" s="75"/>
    </row>
    <row r="65" spans="1:15" ht="27.75" customHeight="1">
      <c r="A65" s="71"/>
      <c r="B65" s="76"/>
      <c r="C65" s="77"/>
      <c r="D65" s="77"/>
      <c r="E65" s="77"/>
      <c r="F65" s="77"/>
      <c r="G65" s="71"/>
      <c r="H65" s="71"/>
      <c r="I65" s="71"/>
      <c r="J65" s="71"/>
      <c r="K65" s="71"/>
      <c r="O65" s="75"/>
    </row>
    <row r="66" spans="1:15" ht="27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O66" s="75"/>
    </row>
    <row r="67" spans="1:11" ht="27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1:11" s="80" customFormat="1" ht="27.75" customHeight="1">
      <c r="A68" s="78"/>
      <c r="B68" s="79" t="s">
        <v>190</v>
      </c>
      <c r="C68" s="78"/>
      <c r="D68" s="78"/>
      <c r="E68" s="78" t="s">
        <v>191</v>
      </c>
      <c r="F68" s="78"/>
      <c r="G68" s="78"/>
      <c r="H68" s="78" t="s">
        <v>192</v>
      </c>
      <c r="I68" s="78"/>
      <c r="J68" s="78"/>
      <c r="K68" s="78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88">
    <mergeCell ref="A54:A55"/>
    <mergeCell ref="B54:B55"/>
    <mergeCell ref="A56:A57"/>
    <mergeCell ref="B56:B57"/>
    <mergeCell ref="A50:A51"/>
    <mergeCell ref="B50:B51"/>
    <mergeCell ref="H50:H51"/>
    <mergeCell ref="A52:A53"/>
    <mergeCell ref="B52:B53"/>
    <mergeCell ref="H52:H53"/>
    <mergeCell ref="A44:A45"/>
    <mergeCell ref="B44:B45"/>
    <mergeCell ref="A46:A47"/>
    <mergeCell ref="B46:B47"/>
    <mergeCell ref="H46:H47"/>
    <mergeCell ref="A48:A49"/>
    <mergeCell ref="B48:B49"/>
    <mergeCell ref="H48:H49"/>
    <mergeCell ref="A40:A41"/>
    <mergeCell ref="B40:B41"/>
    <mergeCell ref="H40:H41"/>
    <mergeCell ref="A42:A43"/>
    <mergeCell ref="B42:B43"/>
    <mergeCell ref="H42:H43"/>
    <mergeCell ref="A34:A35"/>
    <mergeCell ref="B34:B35"/>
    <mergeCell ref="A36:A37"/>
    <mergeCell ref="B36:B37"/>
    <mergeCell ref="H36:H37"/>
    <mergeCell ref="A38:A39"/>
    <mergeCell ref="B38:B39"/>
    <mergeCell ref="A30:A31"/>
    <mergeCell ref="B30:B31"/>
    <mergeCell ref="H30:H31"/>
    <mergeCell ref="A32:A33"/>
    <mergeCell ref="B32:B33"/>
    <mergeCell ref="H32:H33"/>
    <mergeCell ref="A24:A25"/>
    <mergeCell ref="B24:B25"/>
    <mergeCell ref="A26:A27"/>
    <mergeCell ref="B26:B27"/>
    <mergeCell ref="H26:H27"/>
    <mergeCell ref="A28:A29"/>
    <mergeCell ref="B28:B29"/>
    <mergeCell ref="A18:A19"/>
    <mergeCell ref="B18:B19"/>
    <mergeCell ref="A20:A21"/>
    <mergeCell ref="B20:B21"/>
    <mergeCell ref="H20:H21"/>
    <mergeCell ref="A22:A23"/>
    <mergeCell ref="B22:B23"/>
    <mergeCell ref="H22:H23"/>
    <mergeCell ref="A14:A15"/>
    <mergeCell ref="B14:B15"/>
    <mergeCell ref="H14:H15"/>
    <mergeCell ref="A16:A17"/>
    <mergeCell ref="B16:B17"/>
    <mergeCell ref="H16:H17"/>
    <mergeCell ref="A10:A11"/>
    <mergeCell ref="B10:B11"/>
    <mergeCell ref="C10:H11"/>
    <mergeCell ref="A12:A13"/>
    <mergeCell ref="B12:B13"/>
    <mergeCell ref="H12:H13"/>
    <mergeCell ref="A8:A9"/>
    <mergeCell ref="B8:B9"/>
    <mergeCell ref="I8:I9"/>
    <mergeCell ref="J8:J9"/>
    <mergeCell ref="K8:K9"/>
    <mergeCell ref="L8:L9"/>
    <mergeCell ref="H4:H5"/>
    <mergeCell ref="I4:O4"/>
    <mergeCell ref="A6:A7"/>
    <mergeCell ref="B6:B7"/>
    <mergeCell ref="I6:I7"/>
    <mergeCell ref="J6:J7"/>
    <mergeCell ref="K6:K7"/>
    <mergeCell ref="L6:L7"/>
    <mergeCell ref="A2:O2"/>
    <mergeCell ref="A3:C3"/>
    <mergeCell ref="D3:E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"/>
  <sheetViews>
    <sheetView tabSelected="1" zoomScale="80" zoomScaleNormal="80" workbookViewId="0" topLeftCell="A1">
      <selection activeCell="D10" sqref="D10"/>
    </sheetView>
  </sheetViews>
  <sheetFormatPr defaultColWidth="9.00390625" defaultRowHeight="15.75"/>
  <cols>
    <col min="1" max="1" width="9.50390625" style="27" customWidth="1"/>
    <col min="2" max="2" width="5.625" style="27" customWidth="1"/>
    <col min="3" max="3" width="19.375" style="1121" customWidth="1"/>
    <col min="4" max="4" width="24.875" style="1121" customWidth="1"/>
    <col min="5" max="5" width="31.375" style="1121" customWidth="1"/>
    <col min="6" max="6" width="15.25390625" style="1121" customWidth="1"/>
    <col min="7" max="7" width="16.75390625" style="1121" customWidth="1"/>
    <col min="8" max="8" width="10.25390625" style="1121" customWidth="1"/>
    <col min="9" max="16384" width="9.00390625" style="27" customWidth="1"/>
  </cols>
  <sheetData>
    <row r="1" spans="1:8" ht="49.5" customHeight="1" thickBot="1">
      <c r="A1" s="1234" t="s">
        <v>1328</v>
      </c>
      <c r="B1" s="1234"/>
      <c r="C1" s="1234"/>
      <c r="D1" s="1234"/>
      <c r="E1" s="1234"/>
      <c r="F1" s="1117"/>
      <c r="G1" s="1235" t="s">
        <v>1325</v>
      </c>
      <c r="H1" s="1235"/>
    </row>
    <row r="2" spans="1:8" ht="17.25" customHeight="1">
      <c r="A2" s="1176" t="s">
        <v>143</v>
      </c>
      <c r="B2" s="1178" t="s">
        <v>144</v>
      </c>
      <c r="C2" s="1178" t="s">
        <v>145</v>
      </c>
      <c r="D2" s="1178" t="s">
        <v>146</v>
      </c>
      <c r="E2" s="1178" t="s">
        <v>147</v>
      </c>
      <c r="F2" s="1178" t="s">
        <v>93</v>
      </c>
      <c r="G2" s="1178" t="s">
        <v>148</v>
      </c>
      <c r="H2" s="1181" t="s">
        <v>1324</v>
      </c>
    </row>
    <row r="3" spans="1:10" ht="17.25" customHeight="1" thickBot="1">
      <c r="A3" s="1177"/>
      <c r="B3" s="1179"/>
      <c r="C3" s="1179"/>
      <c r="D3" s="1179"/>
      <c r="E3" s="1179"/>
      <c r="F3" s="1179"/>
      <c r="G3" s="1179"/>
      <c r="H3" s="1227"/>
      <c r="I3" s="1011"/>
      <c r="J3" s="1023"/>
    </row>
    <row r="4" spans="1:10" ht="20.25" hidden="1" thickBot="1">
      <c r="A4" s="1182">
        <v>43157</v>
      </c>
      <c r="B4" s="1184" t="s">
        <v>155</v>
      </c>
      <c r="C4" s="1118" t="s">
        <v>257</v>
      </c>
      <c r="D4" s="1122" t="s">
        <v>1185</v>
      </c>
      <c r="E4" s="1122" t="s">
        <v>1186</v>
      </c>
      <c r="F4" s="1118" t="s">
        <v>151</v>
      </c>
      <c r="G4" s="1122" t="s">
        <v>1188</v>
      </c>
      <c r="H4" s="1089" t="s">
        <v>1289</v>
      </c>
      <c r="I4" s="1020"/>
      <c r="J4" s="1022"/>
    </row>
    <row r="5" spans="1:10" ht="18" customHeight="1" hidden="1">
      <c r="A5" s="1183"/>
      <c r="B5" s="1185"/>
      <c r="C5" s="1104" t="s">
        <v>1189</v>
      </c>
      <c r="D5" s="1104" t="s">
        <v>1190</v>
      </c>
      <c r="E5" s="1104" t="s">
        <v>1191</v>
      </c>
      <c r="F5" s="1128"/>
      <c r="G5" s="1104" t="s">
        <v>1192</v>
      </c>
      <c r="H5" s="1093"/>
      <c r="I5" s="45"/>
      <c r="J5" s="45"/>
    </row>
    <row r="6" spans="1:10" ht="18" customHeight="1" hidden="1">
      <c r="A6" s="1186">
        <f>A4+1</f>
        <v>43158</v>
      </c>
      <c r="B6" s="1187" t="s">
        <v>157</v>
      </c>
      <c r="C6" s="1099" t="s">
        <v>4</v>
      </c>
      <c r="D6" s="1123" t="s">
        <v>1194</v>
      </c>
      <c r="E6" s="1123" t="s">
        <v>1195</v>
      </c>
      <c r="F6" s="1099" t="s">
        <v>12</v>
      </c>
      <c r="G6" s="1126" t="s">
        <v>1197</v>
      </c>
      <c r="H6" s="1098" t="s">
        <v>153</v>
      </c>
      <c r="I6" s="45"/>
      <c r="J6" s="45"/>
    </row>
    <row r="7" spans="1:10" ht="19.5" customHeight="1" hidden="1">
      <c r="A7" s="1186"/>
      <c r="B7" s="1187"/>
      <c r="C7" s="1104" t="s">
        <v>159</v>
      </c>
      <c r="D7" s="1124" t="s">
        <v>1200</v>
      </c>
      <c r="E7" s="1125" t="s">
        <v>1201</v>
      </c>
      <c r="F7" s="1148"/>
      <c r="G7" s="1124" t="s">
        <v>1202</v>
      </c>
      <c r="H7" s="1103"/>
      <c r="I7" s="45"/>
      <c r="J7" s="45"/>
    </row>
    <row r="8" spans="1:10" ht="21" customHeight="1" hidden="1">
      <c r="A8" s="1188">
        <f>A6+1</f>
        <v>43159</v>
      </c>
      <c r="B8" s="1187" t="s">
        <v>160</v>
      </c>
      <c r="C8" s="1194" t="s">
        <v>1179</v>
      </c>
      <c r="D8" s="1195"/>
      <c r="E8" s="1195"/>
      <c r="F8" s="1195"/>
      <c r="G8" s="1195"/>
      <c r="H8" s="1230"/>
      <c r="I8" s="45"/>
      <c r="J8" s="45"/>
    </row>
    <row r="9" spans="1:8" ht="17.25" hidden="1" thickBot="1">
      <c r="A9" s="1228"/>
      <c r="B9" s="1229"/>
      <c r="C9" s="1231"/>
      <c r="D9" s="1232"/>
      <c r="E9" s="1232"/>
      <c r="F9" s="1232"/>
      <c r="G9" s="1232"/>
      <c r="H9" s="1233"/>
    </row>
    <row r="10" spans="1:8" ht="45.75" customHeight="1">
      <c r="A10" s="1139">
        <v>44621</v>
      </c>
      <c r="B10" s="1140" t="s">
        <v>157</v>
      </c>
      <c r="C10" s="1129" t="s">
        <v>4</v>
      </c>
      <c r="D10" s="1172" t="s">
        <v>1347</v>
      </c>
      <c r="E10" s="1546" t="s">
        <v>1357</v>
      </c>
      <c r="F10" s="1141" t="s">
        <v>12</v>
      </c>
      <c r="G10" s="1141" t="s">
        <v>1303</v>
      </c>
      <c r="H10" s="1150" t="s">
        <v>1316</v>
      </c>
    </row>
    <row r="11" spans="1:9" ht="46.5" customHeight="1">
      <c r="A11" s="1138">
        <f>A10+1</f>
        <v>44622</v>
      </c>
      <c r="B11" s="1142" t="s">
        <v>160</v>
      </c>
      <c r="C11" s="1133" t="s">
        <v>5</v>
      </c>
      <c r="D11" s="1133" t="s">
        <v>1346</v>
      </c>
      <c r="E11" s="1136" t="s">
        <v>1353</v>
      </c>
      <c r="F11" s="1133" t="s">
        <v>1301</v>
      </c>
      <c r="G11" s="1133" t="s">
        <v>1304</v>
      </c>
      <c r="H11" s="1143" t="s">
        <v>113</v>
      </c>
      <c r="I11" s="1023"/>
    </row>
    <row r="12" spans="1:8" ht="42" customHeight="1">
      <c r="A12" s="1138">
        <f>A11+1</f>
        <v>44623</v>
      </c>
      <c r="B12" s="1144" t="s">
        <v>162</v>
      </c>
      <c r="C12" s="1133" t="s">
        <v>4</v>
      </c>
      <c r="D12" s="1134" t="s">
        <v>1322</v>
      </c>
      <c r="E12" s="1133" t="s">
        <v>1125</v>
      </c>
      <c r="F12" s="1133" t="s">
        <v>12</v>
      </c>
      <c r="G12" s="1169" t="s">
        <v>1329</v>
      </c>
      <c r="H12" s="1143"/>
    </row>
    <row r="13" spans="1:10" ht="42.75" customHeight="1" thickBot="1">
      <c r="A13" s="1138">
        <f>A12+1</f>
        <v>44624</v>
      </c>
      <c r="B13" s="1547" t="s">
        <v>163</v>
      </c>
      <c r="C13" s="1146" t="s">
        <v>1290</v>
      </c>
      <c r="D13" s="1146" t="s">
        <v>1344</v>
      </c>
      <c r="E13" s="1146" t="s">
        <v>1343</v>
      </c>
      <c r="F13" s="1146" t="s">
        <v>12</v>
      </c>
      <c r="G13" s="1146" t="s">
        <v>1333</v>
      </c>
      <c r="H13" s="1147"/>
      <c r="I13" s="1076"/>
      <c r="J13" s="1076"/>
    </row>
    <row r="14" spans="1:10" ht="40.5" customHeight="1">
      <c r="A14" s="1153">
        <f>A13+3</f>
        <v>44627</v>
      </c>
      <c r="B14" s="1171" t="s">
        <v>155</v>
      </c>
      <c r="C14" s="1544" t="s">
        <v>935</v>
      </c>
      <c r="D14" s="1149" t="s">
        <v>1305</v>
      </c>
      <c r="E14" s="1149" t="s">
        <v>1172</v>
      </c>
      <c r="F14" s="1149" t="s">
        <v>1301</v>
      </c>
      <c r="G14" s="1149" t="s">
        <v>1330</v>
      </c>
      <c r="H14" s="1545" t="s">
        <v>1317</v>
      </c>
      <c r="I14" s="1076"/>
      <c r="J14" s="1076"/>
    </row>
    <row r="15" spans="1:10" ht="42.75" customHeight="1">
      <c r="A15" s="1111">
        <f>A14+1</f>
        <v>44628</v>
      </c>
      <c r="B15" s="1109" t="s">
        <v>157</v>
      </c>
      <c r="C15" s="1131" t="s">
        <v>4</v>
      </c>
      <c r="D15" s="1131" t="s">
        <v>1339</v>
      </c>
      <c r="E15" s="1131" t="s">
        <v>1169</v>
      </c>
      <c r="F15" s="1133" t="s">
        <v>12</v>
      </c>
      <c r="G15" s="1133" t="s">
        <v>1087</v>
      </c>
      <c r="H15" s="1143"/>
      <c r="I15" s="1076"/>
      <c r="J15" s="1076"/>
    </row>
    <row r="16" spans="1:10" ht="40.5" customHeight="1">
      <c r="A16" s="1111">
        <f>A15+1</f>
        <v>44629</v>
      </c>
      <c r="B16" s="1108" t="s">
        <v>160</v>
      </c>
      <c r="C16" s="1133" t="s">
        <v>1291</v>
      </c>
      <c r="D16" s="1133" t="s">
        <v>1292</v>
      </c>
      <c r="E16" s="1135" t="s">
        <v>1336</v>
      </c>
      <c r="F16" s="1133" t="s">
        <v>1300</v>
      </c>
      <c r="G16" s="1133" t="s">
        <v>1293</v>
      </c>
      <c r="H16" s="1143" t="s">
        <v>113</v>
      </c>
      <c r="I16" s="1076"/>
      <c r="J16" s="1076"/>
    </row>
    <row r="17" spans="1:10" ht="43.5" customHeight="1">
      <c r="A17" s="1111">
        <f>A16+1</f>
        <v>44630</v>
      </c>
      <c r="B17" s="1166" t="s">
        <v>162</v>
      </c>
      <c r="C17" s="1133" t="s">
        <v>4</v>
      </c>
      <c r="D17" s="1133" t="s">
        <v>1099</v>
      </c>
      <c r="E17" s="1131" t="s">
        <v>169</v>
      </c>
      <c r="F17" s="1133" t="s">
        <v>12</v>
      </c>
      <c r="G17" s="1159" t="s">
        <v>1306</v>
      </c>
      <c r="H17" s="1143"/>
      <c r="I17" s="1065"/>
      <c r="J17" s="1076"/>
    </row>
    <row r="18" spans="1:10" ht="41.25" customHeight="1" thickBot="1">
      <c r="A18" s="1107">
        <f>A17+1</f>
        <v>44631</v>
      </c>
      <c r="B18" s="1112" t="s">
        <v>163</v>
      </c>
      <c r="C18" s="1120" t="s">
        <v>1298</v>
      </c>
      <c r="D18" s="1119" t="s">
        <v>1352</v>
      </c>
      <c r="E18" s="1120" t="s">
        <v>1319</v>
      </c>
      <c r="F18" s="1133" t="s">
        <v>12</v>
      </c>
      <c r="G18" s="1120" t="s">
        <v>232</v>
      </c>
      <c r="H18" s="1152"/>
      <c r="I18" s="1065"/>
      <c r="J18" s="1076"/>
    </row>
    <row r="19" spans="1:8" ht="40.5" customHeight="1">
      <c r="A19" s="1153">
        <f>A18+3</f>
        <v>44634</v>
      </c>
      <c r="B19" s="1110" t="s">
        <v>155</v>
      </c>
      <c r="C19" s="1129" t="s">
        <v>935</v>
      </c>
      <c r="D19" s="1167" t="s">
        <v>1358</v>
      </c>
      <c r="E19" s="1160" t="s">
        <v>1323</v>
      </c>
      <c r="F19" s="1141" t="s">
        <v>1301</v>
      </c>
      <c r="G19" s="1141" t="s">
        <v>237</v>
      </c>
      <c r="H19" s="1150" t="s">
        <v>1316</v>
      </c>
    </row>
    <row r="20" spans="1:10" ht="41.25" customHeight="1">
      <c r="A20" s="1111">
        <f>A19+1</f>
        <v>44635</v>
      </c>
      <c r="B20" s="1109" t="s">
        <v>157</v>
      </c>
      <c r="C20" s="1133" t="s">
        <v>4</v>
      </c>
      <c r="D20" s="1133" t="s">
        <v>1309</v>
      </c>
      <c r="E20" s="1131" t="s">
        <v>1345</v>
      </c>
      <c r="F20" s="1133" t="s">
        <v>12</v>
      </c>
      <c r="G20" s="1133" t="s">
        <v>1331</v>
      </c>
      <c r="H20" s="1145"/>
      <c r="I20" s="1076"/>
      <c r="J20" s="1076"/>
    </row>
    <row r="21" spans="1:10" ht="40.5" customHeight="1">
      <c r="A21" s="1111">
        <f>A20+1</f>
        <v>44636</v>
      </c>
      <c r="B21" s="1108" t="s">
        <v>160</v>
      </c>
      <c r="C21" s="1133" t="s">
        <v>5</v>
      </c>
      <c r="D21" s="1133" t="s">
        <v>1307</v>
      </c>
      <c r="E21" s="1133" t="s">
        <v>1310</v>
      </c>
      <c r="F21" s="1133" t="s">
        <v>1301</v>
      </c>
      <c r="G21" s="1133" t="s">
        <v>1156</v>
      </c>
      <c r="H21" s="1143" t="s">
        <v>113</v>
      </c>
      <c r="I21" s="1065"/>
      <c r="J21" s="1076"/>
    </row>
    <row r="22" spans="1:10" ht="43.5" customHeight="1">
      <c r="A22" s="1111">
        <f>A21+1</f>
        <v>44637</v>
      </c>
      <c r="B22" s="1166" t="s">
        <v>162</v>
      </c>
      <c r="C22" s="1133" t="s">
        <v>4</v>
      </c>
      <c r="D22" s="1132" t="s">
        <v>1354</v>
      </c>
      <c r="E22" s="1136" t="s">
        <v>1321</v>
      </c>
      <c r="F22" s="1133" t="s">
        <v>12</v>
      </c>
      <c r="G22" s="1169" t="s">
        <v>1329</v>
      </c>
      <c r="H22" s="1143"/>
      <c r="I22" s="1020"/>
      <c r="J22" s="1076"/>
    </row>
    <row r="23" spans="1:10" ht="42.75" customHeight="1" thickBot="1">
      <c r="A23" s="1107">
        <f>A22+1</f>
        <v>44638</v>
      </c>
      <c r="B23" s="1112" t="s">
        <v>163</v>
      </c>
      <c r="C23" s="1120" t="s">
        <v>173</v>
      </c>
      <c r="D23" s="1119" t="s">
        <v>1194</v>
      </c>
      <c r="E23" s="1119" t="s">
        <v>1342</v>
      </c>
      <c r="F23" s="1119" t="s">
        <v>12</v>
      </c>
      <c r="G23" s="1120" t="s">
        <v>1308</v>
      </c>
      <c r="H23" s="1152"/>
      <c r="I23" s="1065"/>
      <c r="J23" s="1076"/>
    </row>
    <row r="24" spans="1:8" ht="44.25" customHeight="1">
      <c r="A24" s="1153">
        <f>A23+3</f>
        <v>44641</v>
      </c>
      <c r="B24" s="1110" t="s">
        <v>155</v>
      </c>
      <c r="C24" s="1129" t="s">
        <v>935</v>
      </c>
      <c r="D24" s="1141" t="s">
        <v>1350</v>
      </c>
      <c r="E24" s="1141" t="s">
        <v>1351</v>
      </c>
      <c r="F24" s="1141" t="s">
        <v>1301</v>
      </c>
      <c r="G24" s="1129" t="s">
        <v>1313</v>
      </c>
      <c r="H24" s="1150" t="s">
        <v>1317</v>
      </c>
    </row>
    <row r="25" spans="1:10" ht="42" customHeight="1">
      <c r="A25" s="1111">
        <f>A24+1</f>
        <v>44642</v>
      </c>
      <c r="B25" s="1109" t="s">
        <v>157</v>
      </c>
      <c r="C25" s="1133" t="s">
        <v>4</v>
      </c>
      <c r="D25" s="1137" t="s">
        <v>1337</v>
      </c>
      <c r="E25" s="1131" t="s">
        <v>1356</v>
      </c>
      <c r="F25" s="1133" t="s">
        <v>12</v>
      </c>
      <c r="G25" s="1133" t="s">
        <v>1136</v>
      </c>
      <c r="H25" s="1143"/>
      <c r="I25" s="1076"/>
      <c r="J25" s="1076"/>
    </row>
    <row r="26" spans="1:10" ht="45.75" customHeight="1">
      <c r="A26" s="1111">
        <f>A25+1</f>
        <v>44643</v>
      </c>
      <c r="B26" s="1108" t="s">
        <v>160</v>
      </c>
      <c r="C26" s="1133" t="s">
        <v>1291</v>
      </c>
      <c r="D26" s="1134" t="s">
        <v>1334</v>
      </c>
      <c r="E26" s="1131" t="s">
        <v>1312</v>
      </c>
      <c r="F26" s="1133" t="s">
        <v>1302</v>
      </c>
      <c r="G26" s="1133" t="s">
        <v>1335</v>
      </c>
      <c r="H26" s="1143" t="s">
        <v>113</v>
      </c>
      <c r="I26" s="1076"/>
      <c r="J26" s="1076"/>
    </row>
    <row r="27" spans="1:10" ht="40.5" customHeight="1">
      <c r="A27" s="1111">
        <f>A26+1</f>
        <v>44644</v>
      </c>
      <c r="B27" s="1166" t="s">
        <v>162</v>
      </c>
      <c r="C27" s="1133" t="s">
        <v>4</v>
      </c>
      <c r="D27" s="1134" t="s">
        <v>1295</v>
      </c>
      <c r="E27" s="1168" t="s">
        <v>1359</v>
      </c>
      <c r="F27" s="1133" t="s">
        <v>12</v>
      </c>
      <c r="G27" s="1164" t="s">
        <v>1355</v>
      </c>
      <c r="H27" s="1143"/>
      <c r="I27" s="1076"/>
      <c r="J27" s="1076"/>
    </row>
    <row r="28" spans="1:8" ht="42.75" customHeight="1" thickBot="1">
      <c r="A28" s="1154">
        <f>A27+1</f>
        <v>44645</v>
      </c>
      <c r="B28" s="1165" t="s">
        <v>1110</v>
      </c>
      <c r="C28" s="1146" t="s">
        <v>1311</v>
      </c>
      <c r="D28" s="1163" t="s">
        <v>1341</v>
      </c>
      <c r="E28" s="1163" t="s">
        <v>1139</v>
      </c>
      <c r="F28" s="1146" t="s">
        <v>12</v>
      </c>
      <c r="G28" s="1146" t="s">
        <v>1089</v>
      </c>
      <c r="H28" s="1147"/>
    </row>
    <row r="29" spans="1:8" ht="42.75" customHeight="1">
      <c r="A29" s="1161">
        <v>44648</v>
      </c>
      <c r="B29" s="1162" t="s">
        <v>1296</v>
      </c>
      <c r="C29" s="1149" t="s">
        <v>935</v>
      </c>
      <c r="D29" s="1151" t="s">
        <v>1348</v>
      </c>
      <c r="E29" s="1129" t="s">
        <v>1318</v>
      </c>
      <c r="F29" s="1149" t="s">
        <v>1301</v>
      </c>
      <c r="G29" s="1133" t="s">
        <v>1294</v>
      </c>
      <c r="H29" s="1150" t="s">
        <v>1316</v>
      </c>
    </row>
    <row r="30" spans="1:8" ht="40.5" customHeight="1">
      <c r="A30" s="1157">
        <v>44649</v>
      </c>
      <c r="B30" s="1155" t="s">
        <v>1297</v>
      </c>
      <c r="C30" s="1133" t="s">
        <v>1299</v>
      </c>
      <c r="D30" s="1133" t="s">
        <v>1340</v>
      </c>
      <c r="E30" s="1133" t="s">
        <v>1314</v>
      </c>
      <c r="F30" s="1133" t="s">
        <v>12</v>
      </c>
      <c r="G30" s="1133" t="s">
        <v>1349</v>
      </c>
      <c r="H30" s="1143"/>
    </row>
    <row r="31" spans="1:8" ht="39.75" customHeight="1">
      <c r="A31" s="1157">
        <v>44650</v>
      </c>
      <c r="B31" s="1155" t="s">
        <v>1315</v>
      </c>
      <c r="C31" s="1133" t="s">
        <v>5</v>
      </c>
      <c r="D31" s="1133" t="s">
        <v>1332</v>
      </c>
      <c r="E31" s="1137" t="s">
        <v>1338</v>
      </c>
      <c r="F31" s="1133" t="s">
        <v>1301</v>
      </c>
      <c r="G31" s="1133" t="s">
        <v>1320</v>
      </c>
      <c r="H31" s="1143" t="s">
        <v>113</v>
      </c>
    </row>
    <row r="32" spans="1:8" ht="48" customHeight="1" thickBot="1">
      <c r="A32" s="1158">
        <v>44651</v>
      </c>
      <c r="B32" s="1156" t="s">
        <v>162</v>
      </c>
      <c r="C32" s="1130" t="s">
        <v>4</v>
      </c>
      <c r="D32" s="1130" t="s">
        <v>275</v>
      </c>
      <c r="E32" s="1146" t="s">
        <v>1118</v>
      </c>
      <c r="F32" s="1130" t="s">
        <v>12</v>
      </c>
      <c r="G32" s="1170" t="s">
        <v>1329</v>
      </c>
      <c r="H32" s="1147"/>
    </row>
    <row r="33" spans="1:8" s="1113" customFormat="1" ht="27.75" customHeight="1">
      <c r="A33" s="1114" t="s">
        <v>1327</v>
      </c>
      <c r="B33" s="1115"/>
      <c r="C33" s="1115"/>
      <c r="D33" s="1116"/>
      <c r="E33" s="1116"/>
      <c r="F33" s="1116"/>
      <c r="G33" s="60"/>
      <c r="H33" s="1127"/>
    </row>
    <row r="34" spans="1:4" ht="28.5" customHeight="1">
      <c r="A34" s="1236" t="s">
        <v>1326</v>
      </c>
      <c r="B34" s="1236"/>
      <c r="C34" s="1236"/>
      <c r="D34" s="1236"/>
    </row>
    <row r="35" spans="1:8" ht="27.75" customHeight="1">
      <c r="A35" s="71"/>
      <c r="B35" s="71"/>
      <c r="C35" s="71"/>
      <c r="D35" s="71"/>
      <c r="E35" s="71"/>
      <c r="F35" s="71"/>
      <c r="G35" s="71"/>
      <c r="H35" s="71"/>
    </row>
    <row r="36" spans="1:8" ht="27.75" customHeight="1">
      <c r="A36" s="71"/>
      <c r="B36" s="71"/>
      <c r="C36" s="71"/>
      <c r="D36" s="71"/>
      <c r="E36" s="71"/>
      <c r="F36" s="71"/>
      <c r="G36" s="71"/>
      <c r="H36" s="71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</sheetData>
  <sheetProtection/>
  <mergeCells count="18">
    <mergeCell ref="A1:E1"/>
    <mergeCell ref="G1:H1"/>
    <mergeCell ref="A34:D34"/>
    <mergeCell ref="G2:G3"/>
    <mergeCell ref="A2:A3"/>
    <mergeCell ref="B2:B3"/>
    <mergeCell ref="C2:C3"/>
    <mergeCell ref="D2:D3"/>
    <mergeCell ref="E2:E3"/>
    <mergeCell ref="F2:F3"/>
    <mergeCell ref="H2:H3"/>
    <mergeCell ref="A4:A5"/>
    <mergeCell ref="B4:B5"/>
    <mergeCell ref="A8:A9"/>
    <mergeCell ref="B8:B9"/>
    <mergeCell ref="C8:H9"/>
    <mergeCell ref="A6:A7"/>
    <mergeCell ref="B6:B7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"/>
  <sheetViews>
    <sheetView zoomScale="85" zoomScaleNormal="85" zoomScalePageLayoutView="0" workbookViewId="0" topLeftCell="A1">
      <selection activeCell="P10" sqref="P10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1.75390625" style="0" hidden="1" customWidth="1"/>
    <col min="20" max="20" width="9.50390625" style="0" customWidth="1"/>
  </cols>
  <sheetData>
    <row r="1" spans="1:20" ht="26.25" thickBot="1">
      <c r="A1" s="1245" t="s">
        <v>43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  <c r="R1" s="1246"/>
      <c r="S1" s="1246"/>
      <c r="T1" s="1247"/>
    </row>
    <row r="2" spans="1:20" ht="16.5">
      <c r="A2" s="1248"/>
      <c r="B2" s="1251">
        <v>42058</v>
      </c>
      <c r="C2" s="1251"/>
      <c r="D2" s="1251"/>
      <c r="E2" s="1252" t="s">
        <v>44</v>
      </c>
      <c r="F2" s="1255">
        <f>B2+1</f>
        <v>42059</v>
      </c>
      <c r="G2" s="1255"/>
      <c r="H2" s="1255"/>
      <c r="I2" s="1256" t="s">
        <v>45</v>
      </c>
      <c r="J2" s="1258">
        <f>F2+1</f>
        <v>42060</v>
      </c>
      <c r="K2" s="1258"/>
      <c r="L2" s="1258"/>
      <c r="M2" s="1259" t="s">
        <v>44</v>
      </c>
      <c r="N2" s="1262">
        <f>J2+1</f>
        <v>42061</v>
      </c>
      <c r="O2" s="1262"/>
      <c r="P2" s="1262"/>
      <c r="Q2" s="1263"/>
      <c r="R2" s="1237">
        <f>N2+1</f>
        <v>42062</v>
      </c>
      <c r="S2" s="1237"/>
      <c r="T2" s="1238"/>
    </row>
    <row r="3" spans="1:20" ht="16.5">
      <c r="A3" s="1249"/>
      <c r="B3" s="263" t="s">
        <v>46</v>
      </c>
      <c r="C3" s="264"/>
      <c r="D3" s="265">
        <v>2130</v>
      </c>
      <c r="E3" s="1253"/>
      <c r="F3" s="266" t="s">
        <v>46</v>
      </c>
      <c r="G3" s="264"/>
      <c r="H3" s="380">
        <f>D3</f>
        <v>2130</v>
      </c>
      <c r="I3" s="1257"/>
      <c r="J3" s="266" t="s">
        <v>46</v>
      </c>
      <c r="K3" s="264"/>
      <c r="L3" s="380">
        <f>H3</f>
        <v>2130</v>
      </c>
      <c r="M3" s="1260"/>
      <c r="N3" s="266" t="s">
        <v>46</v>
      </c>
      <c r="O3" s="264"/>
      <c r="P3" s="380">
        <f>L3</f>
        <v>2130</v>
      </c>
      <c r="Q3" s="1264"/>
      <c r="R3" s="266" t="s">
        <v>46</v>
      </c>
      <c r="S3" s="264"/>
      <c r="T3" s="267">
        <v>2130</v>
      </c>
    </row>
    <row r="4" spans="1:20" ht="16.5">
      <c r="A4" s="1249"/>
      <c r="B4" s="268" t="s">
        <v>47</v>
      </c>
      <c r="C4" s="269" t="s">
        <v>48</v>
      </c>
      <c r="D4" s="270" t="s">
        <v>49</v>
      </c>
      <c r="E4" s="1253"/>
      <c r="F4" s="266" t="s">
        <v>47</v>
      </c>
      <c r="G4" s="271" t="s">
        <v>48</v>
      </c>
      <c r="H4" s="381" t="s">
        <v>50</v>
      </c>
      <c r="I4" s="1257"/>
      <c r="J4" s="266" t="s">
        <v>47</v>
      </c>
      <c r="K4" s="271" t="s">
        <v>48</v>
      </c>
      <c r="L4" s="381" t="s">
        <v>50</v>
      </c>
      <c r="M4" s="1260"/>
      <c r="N4" s="266" t="s">
        <v>47</v>
      </c>
      <c r="O4" s="271" t="s">
        <v>48</v>
      </c>
      <c r="P4" s="381" t="s">
        <v>50</v>
      </c>
      <c r="Q4" s="1264"/>
      <c r="R4" s="268" t="s">
        <v>47</v>
      </c>
      <c r="S4" s="269" t="s">
        <v>48</v>
      </c>
      <c r="T4" s="272" t="s">
        <v>50</v>
      </c>
    </row>
    <row r="5" spans="1:20" ht="16.5">
      <c r="A5" s="1249"/>
      <c r="B5" s="273"/>
      <c r="C5" s="274"/>
      <c r="D5" s="275"/>
      <c r="E5" s="1253"/>
      <c r="F5" s="273" t="s">
        <v>51</v>
      </c>
      <c r="G5" s="274">
        <v>47</v>
      </c>
      <c r="H5" s="379">
        <f>G5*$D$3/1000</f>
        <v>100.11</v>
      </c>
      <c r="I5" s="1239" t="s">
        <v>52</v>
      </c>
      <c r="J5" s="382" t="s">
        <v>53</v>
      </c>
      <c r="K5" s="383">
        <v>100</v>
      </c>
      <c r="L5" s="379">
        <f aca="true" t="shared" si="0" ref="L5:L13">K5*$D$3/1000</f>
        <v>213</v>
      </c>
      <c r="M5" s="1260"/>
      <c r="N5" s="273" t="s">
        <v>51</v>
      </c>
      <c r="O5" s="274">
        <v>47</v>
      </c>
      <c r="P5" s="379">
        <f>O5*$D$3/1000</f>
        <v>100.11</v>
      </c>
      <c r="Q5" s="1264"/>
      <c r="R5" s="273"/>
      <c r="S5" s="274"/>
      <c r="T5" s="276">
        <f>S5*$D$3/1000</f>
        <v>0</v>
      </c>
    </row>
    <row r="6" spans="1:20" ht="16.5">
      <c r="A6" s="1249"/>
      <c r="B6" s="277"/>
      <c r="C6" s="274"/>
      <c r="D6" s="275"/>
      <c r="E6" s="1253"/>
      <c r="F6" s="277" t="s">
        <v>54</v>
      </c>
      <c r="G6" s="274">
        <v>14</v>
      </c>
      <c r="H6" s="379">
        <f>G6*$D$3/1000</f>
        <v>29.82</v>
      </c>
      <c r="I6" s="1240"/>
      <c r="J6" s="382" t="s">
        <v>55</v>
      </c>
      <c r="K6" s="383">
        <v>8.5</v>
      </c>
      <c r="L6" s="379">
        <f t="shared" si="0"/>
        <v>18.105</v>
      </c>
      <c r="M6" s="1260"/>
      <c r="N6" s="277" t="s">
        <v>54</v>
      </c>
      <c r="O6" s="274">
        <v>14</v>
      </c>
      <c r="P6" s="379">
        <f>O6*$D$3/1000</f>
        <v>29.82</v>
      </c>
      <c r="Q6" s="1264"/>
      <c r="R6" s="277"/>
      <c r="S6" s="274"/>
      <c r="T6" s="276"/>
    </row>
    <row r="7" spans="1:20" ht="16.5">
      <c r="A7" s="1250"/>
      <c r="B7" s="278"/>
      <c r="C7" s="274"/>
      <c r="D7" s="279"/>
      <c r="E7" s="1254"/>
      <c r="F7" s="384" t="s">
        <v>56</v>
      </c>
      <c r="G7" s="271"/>
      <c r="H7" s="385"/>
      <c r="I7" s="1240"/>
      <c r="J7" s="382" t="s">
        <v>57</v>
      </c>
      <c r="K7" s="383">
        <v>28</v>
      </c>
      <c r="L7" s="379">
        <f t="shared" si="0"/>
        <v>59.64</v>
      </c>
      <c r="M7" s="1261"/>
      <c r="N7" s="273"/>
      <c r="O7" s="271"/>
      <c r="P7" s="385"/>
      <c r="Q7" s="1265"/>
      <c r="R7" s="273"/>
      <c r="S7" s="274"/>
      <c r="T7" s="280"/>
    </row>
    <row r="8" spans="1:20" ht="16.5" customHeight="1">
      <c r="A8" s="1242"/>
      <c r="B8" s="1"/>
      <c r="C8" s="4"/>
      <c r="D8" s="275">
        <f>C8*$D$3/1000</f>
        <v>0</v>
      </c>
      <c r="E8" s="1239" t="s">
        <v>58</v>
      </c>
      <c r="F8" s="382" t="s">
        <v>59</v>
      </c>
      <c r="G8" s="4">
        <v>59</v>
      </c>
      <c r="H8" s="379">
        <f>G8*$D$3/1000</f>
        <v>125.67</v>
      </c>
      <c r="I8" s="1240"/>
      <c r="J8" s="382" t="s">
        <v>60</v>
      </c>
      <c r="K8" s="383">
        <v>14</v>
      </c>
      <c r="L8" s="379">
        <f t="shared" si="0"/>
        <v>29.82</v>
      </c>
      <c r="M8" s="1239" t="s">
        <v>61</v>
      </c>
      <c r="N8" s="386" t="s">
        <v>62</v>
      </c>
      <c r="O8" s="4">
        <v>22.4</v>
      </c>
      <c r="P8" s="379">
        <v>63</v>
      </c>
      <c r="Q8" s="1239"/>
      <c r="R8" s="3"/>
      <c r="S8" s="4"/>
      <c r="T8" s="276">
        <f aca="true" t="shared" si="1" ref="T8:T13">S8*$D$3/1000</f>
        <v>0</v>
      </c>
    </row>
    <row r="9" spans="1:20" ht="16.5" customHeight="1">
      <c r="A9" s="1243"/>
      <c r="B9" s="1"/>
      <c r="C9" s="12"/>
      <c r="D9" s="275">
        <f>C9*$D$3/1000</f>
        <v>0</v>
      </c>
      <c r="E9" s="1240"/>
      <c r="F9" s="382" t="s">
        <v>63</v>
      </c>
      <c r="G9" s="387">
        <v>35</v>
      </c>
      <c r="H9" s="379">
        <f>G9*$D$3/1000</f>
        <v>74.55</v>
      </c>
      <c r="I9" s="1240"/>
      <c r="J9" s="382" t="s">
        <v>64</v>
      </c>
      <c r="K9" s="383">
        <v>3</v>
      </c>
      <c r="L9" s="379">
        <f t="shared" si="0"/>
        <v>6.39</v>
      </c>
      <c r="M9" s="1240"/>
      <c r="N9" s="386" t="s">
        <v>65</v>
      </c>
      <c r="O9" s="387">
        <v>34</v>
      </c>
      <c r="P9" s="379">
        <v>72</v>
      </c>
      <c r="Q9" s="1240"/>
      <c r="R9" s="3"/>
      <c r="S9" s="7"/>
      <c r="T9" s="276">
        <f t="shared" si="1"/>
        <v>0</v>
      </c>
    </row>
    <row r="10" spans="1:20" ht="16.5" customHeight="1">
      <c r="A10" s="1243"/>
      <c r="B10" s="1"/>
      <c r="C10" s="4"/>
      <c r="D10" s="281">
        <f>C10*$D$3/600</f>
        <v>0</v>
      </c>
      <c r="E10" s="1240"/>
      <c r="F10" s="382" t="s">
        <v>66</v>
      </c>
      <c r="G10" s="4">
        <v>10</v>
      </c>
      <c r="H10" s="379">
        <f>G10*$D$3/1000</f>
        <v>21.3</v>
      </c>
      <c r="I10" s="1240"/>
      <c r="J10" s="382" t="s">
        <v>67</v>
      </c>
      <c r="K10" s="383">
        <v>0.3</v>
      </c>
      <c r="L10" s="388">
        <f t="shared" si="0"/>
        <v>0.639</v>
      </c>
      <c r="M10" s="1240"/>
      <c r="N10" s="386" t="s">
        <v>68</v>
      </c>
      <c r="O10" s="4">
        <v>45</v>
      </c>
      <c r="P10" s="435">
        <v>100</v>
      </c>
      <c r="Q10" s="1240"/>
      <c r="R10" s="3"/>
      <c r="S10" s="4"/>
      <c r="T10" s="276">
        <f t="shared" si="1"/>
        <v>0</v>
      </c>
    </row>
    <row r="11" spans="1:20" ht="16.5" customHeight="1">
      <c r="A11" s="1243"/>
      <c r="B11" s="1"/>
      <c r="C11" s="4"/>
      <c r="D11" s="275">
        <f>C11*$D$3/1000</f>
        <v>0</v>
      </c>
      <c r="E11" s="1240"/>
      <c r="F11" s="382" t="s">
        <v>69</v>
      </c>
      <c r="G11" s="4">
        <v>1</v>
      </c>
      <c r="H11" s="379" t="s">
        <v>70</v>
      </c>
      <c r="I11" s="1240"/>
      <c r="J11" s="382"/>
      <c r="K11" s="382"/>
      <c r="L11" s="379">
        <f t="shared" si="0"/>
        <v>0</v>
      </c>
      <c r="M11" s="1240"/>
      <c r="N11" s="386" t="s">
        <v>71</v>
      </c>
      <c r="O11" s="4">
        <v>1.5</v>
      </c>
      <c r="P11" s="379">
        <f>O11*$D$3/1000</f>
        <v>3.195</v>
      </c>
      <c r="Q11" s="1240"/>
      <c r="R11" s="3"/>
      <c r="S11" s="4"/>
      <c r="T11" s="276">
        <f t="shared" si="1"/>
        <v>0</v>
      </c>
    </row>
    <row r="12" spans="1:20" ht="16.5" customHeight="1">
      <c r="A12" s="1243"/>
      <c r="B12" s="1"/>
      <c r="C12" s="4"/>
      <c r="D12" s="275">
        <f>C12*$D$3/1000</f>
        <v>0</v>
      </c>
      <c r="E12" s="1240"/>
      <c r="F12" s="382"/>
      <c r="G12" s="4"/>
      <c r="H12" s="379">
        <f>G12*$D$3/1000</f>
        <v>0</v>
      </c>
      <c r="I12" s="1240"/>
      <c r="J12" s="382"/>
      <c r="K12" s="382"/>
      <c r="L12" s="379">
        <f t="shared" si="0"/>
        <v>0</v>
      </c>
      <c r="M12" s="1240"/>
      <c r="N12" s="386" t="s">
        <v>72</v>
      </c>
      <c r="O12" s="4">
        <v>1</v>
      </c>
      <c r="P12" s="379">
        <f>O12*$D$3/1000</f>
        <v>2.13</v>
      </c>
      <c r="Q12" s="1240"/>
      <c r="R12" s="3"/>
      <c r="S12" s="4"/>
      <c r="T12" s="276">
        <f t="shared" si="1"/>
        <v>0</v>
      </c>
    </row>
    <row r="13" spans="1:20" ht="16.5" customHeight="1">
      <c r="A13" s="1243"/>
      <c r="B13" s="3"/>
      <c r="C13" s="8"/>
      <c r="D13" s="275">
        <f>C13*$D$3/1000</f>
        <v>0</v>
      </c>
      <c r="E13" s="1240"/>
      <c r="F13" s="382"/>
      <c r="G13" s="8"/>
      <c r="H13" s="379">
        <f>G13*$D$3/1000</f>
        <v>0</v>
      </c>
      <c r="I13" s="1240"/>
      <c r="J13" s="382"/>
      <c r="K13" s="382"/>
      <c r="L13" s="379">
        <f t="shared" si="0"/>
        <v>0</v>
      </c>
      <c r="M13" s="1240"/>
      <c r="N13" s="386"/>
      <c r="O13" s="8"/>
      <c r="P13" s="379">
        <f>O13*$D$3/1000</f>
        <v>0</v>
      </c>
      <c r="Q13" s="1240"/>
      <c r="R13" s="3"/>
      <c r="S13" s="8"/>
      <c r="T13" s="276">
        <f t="shared" si="1"/>
        <v>0</v>
      </c>
    </row>
    <row r="14" spans="1:20" ht="16.5">
      <c r="A14" s="1244"/>
      <c r="B14" s="18"/>
      <c r="C14" s="19"/>
      <c r="D14" s="19">
        <f>SUM(D8:D13)</f>
        <v>0</v>
      </c>
      <c r="E14" s="1241"/>
      <c r="F14" s="389" t="s">
        <v>73</v>
      </c>
      <c r="G14" s="390">
        <f>SUM(G8:G13)</f>
        <v>105</v>
      </c>
      <c r="H14" s="390">
        <f>SUM(H8:H13)</f>
        <v>221.52</v>
      </c>
      <c r="I14" s="1241"/>
      <c r="J14" s="391" t="s">
        <v>73</v>
      </c>
      <c r="K14" s="390">
        <f>SUM(K8:K13)</f>
        <v>17.3</v>
      </c>
      <c r="L14" s="390">
        <f>SUM(L8:L13)</f>
        <v>36.849000000000004</v>
      </c>
      <c r="M14" s="1241"/>
      <c r="N14" s="389" t="s">
        <v>73</v>
      </c>
      <c r="O14" s="390">
        <f>SUM(O8:O13)</f>
        <v>103.9</v>
      </c>
      <c r="P14" s="390">
        <f>SUM(P8:P13)</f>
        <v>240.325</v>
      </c>
      <c r="Q14" s="1241"/>
      <c r="R14" s="18" t="s">
        <v>73</v>
      </c>
      <c r="S14" s="19">
        <f>SUM(S8:S13)</f>
        <v>0</v>
      </c>
      <c r="T14" s="103">
        <f>SUM(T8:T13)</f>
        <v>0</v>
      </c>
    </row>
    <row r="15" spans="1:20" ht="16.5" customHeight="1">
      <c r="A15" s="1269"/>
      <c r="B15" s="3"/>
      <c r="C15" s="2"/>
      <c r="D15" s="275">
        <f aca="true" t="shared" si="2" ref="D15:D21">C15*$D$3/1000</f>
        <v>0</v>
      </c>
      <c r="E15" s="1272" t="s">
        <v>74</v>
      </c>
      <c r="F15" s="382" t="s">
        <v>75</v>
      </c>
      <c r="G15" s="392">
        <v>3</v>
      </c>
      <c r="H15" s="379">
        <f>G15*$D$3/1000</f>
        <v>6.39</v>
      </c>
      <c r="I15" s="1239" t="s">
        <v>76</v>
      </c>
      <c r="J15" s="386" t="s">
        <v>77</v>
      </c>
      <c r="K15" s="383"/>
      <c r="L15" s="393">
        <v>2100</v>
      </c>
      <c r="M15" s="1239" t="s">
        <v>78</v>
      </c>
      <c r="N15" s="382" t="s">
        <v>79</v>
      </c>
      <c r="O15" s="383">
        <v>40</v>
      </c>
      <c r="P15" s="379">
        <f aca="true" t="shared" si="3" ref="P15:P21">O15*$D$3/1000</f>
        <v>85.2</v>
      </c>
      <c r="Q15" s="1272"/>
      <c r="R15" s="3"/>
      <c r="S15" s="2"/>
      <c r="T15" s="276">
        <f aca="true" t="shared" si="4" ref="T15:T21">S15*$D$3/1000</f>
        <v>0</v>
      </c>
    </row>
    <row r="16" spans="1:20" ht="16.5">
      <c r="A16" s="1270"/>
      <c r="B16" s="3"/>
      <c r="C16" s="2"/>
      <c r="D16" s="275">
        <f t="shared" si="2"/>
        <v>0</v>
      </c>
      <c r="E16" s="1273"/>
      <c r="F16" s="382" t="s">
        <v>80</v>
      </c>
      <c r="G16" s="392">
        <v>7</v>
      </c>
      <c r="H16" s="379">
        <f>G16*$D$3/1000</f>
        <v>14.91</v>
      </c>
      <c r="I16" s="1240"/>
      <c r="J16" s="386" t="s">
        <v>81</v>
      </c>
      <c r="K16" s="383"/>
      <c r="L16" s="379" t="s">
        <v>82</v>
      </c>
      <c r="M16" s="1240"/>
      <c r="N16" s="382" t="s">
        <v>83</v>
      </c>
      <c r="O16" s="383">
        <v>30</v>
      </c>
      <c r="P16" s="379">
        <f t="shared" si="3"/>
        <v>63.9</v>
      </c>
      <c r="Q16" s="1273"/>
      <c r="R16" s="3"/>
      <c r="S16" s="2"/>
      <c r="T16" s="276">
        <f t="shared" si="4"/>
        <v>0</v>
      </c>
    </row>
    <row r="17" spans="1:20" ht="16.5">
      <c r="A17" s="1270"/>
      <c r="B17" s="3"/>
      <c r="C17" s="2"/>
      <c r="D17" s="275">
        <f t="shared" si="2"/>
        <v>0</v>
      </c>
      <c r="E17" s="1273"/>
      <c r="F17" s="382" t="s">
        <v>84</v>
      </c>
      <c r="G17" s="392">
        <v>54</v>
      </c>
      <c r="H17" s="379">
        <v>100</v>
      </c>
      <c r="I17" s="1240"/>
      <c r="J17" s="382" t="s">
        <v>72</v>
      </c>
      <c r="K17" s="4">
        <v>1</v>
      </c>
      <c r="L17" s="379">
        <f>K17*$D$3/1000</f>
        <v>2.13</v>
      </c>
      <c r="M17" s="1240"/>
      <c r="N17" s="382" t="s">
        <v>85</v>
      </c>
      <c r="O17" s="383">
        <v>5.5</v>
      </c>
      <c r="P17" s="379">
        <f t="shared" si="3"/>
        <v>11.715</v>
      </c>
      <c r="Q17" s="1273"/>
      <c r="R17" s="3"/>
      <c r="S17" s="2"/>
      <c r="T17" s="276">
        <f t="shared" si="4"/>
        <v>0</v>
      </c>
    </row>
    <row r="18" spans="1:20" ht="16.5">
      <c r="A18" s="1270"/>
      <c r="B18" s="3"/>
      <c r="C18" s="2"/>
      <c r="D18" s="275">
        <f t="shared" si="2"/>
        <v>0</v>
      </c>
      <c r="E18" s="1273"/>
      <c r="F18" s="382" t="s">
        <v>86</v>
      </c>
      <c r="G18" s="392">
        <v>5</v>
      </c>
      <c r="H18" s="379">
        <f>G18*$D$3/1000</f>
        <v>10.65</v>
      </c>
      <c r="I18" s="1240"/>
      <c r="J18" s="386"/>
      <c r="K18" s="383"/>
      <c r="L18" s="379"/>
      <c r="M18" s="1240"/>
      <c r="N18" s="382" t="s">
        <v>87</v>
      </c>
      <c r="O18" s="383">
        <v>5.5</v>
      </c>
      <c r="P18" s="379">
        <f t="shared" si="3"/>
        <v>11.715</v>
      </c>
      <c r="Q18" s="1273"/>
      <c r="R18" s="3"/>
      <c r="S18" s="2"/>
      <c r="T18" s="276">
        <f t="shared" si="4"/>
        <v>0</v>
      </c>
    </row>
    <row r="19" spans="1:20" ht="16.5">
      <c r="A19" s="1270"/>
      <c r="B19" s="3"/>
      <c r="C19" s="7"/>
      <c r="D19" s="275">
        <f t="shared" si="2"/>
        <v>0</v>
      </c>
      <c r="E19" s="1273"/>
      <c r="F19" s="382" t="s">
        <v>88</v>
      </c>
      <c r="G19" s="387">
        <v>3</v>
      </c>
      <c r="H19" s="379">
        <f>G19*$D$3/1000</f>
        <v>6.39</v>
      </c>
      <c r="I19" s="1240"/>
      <c r="J19" s="386"/>
      <c r="K19" s="394"/>
      <c r="L19" s="379"/>
      <c r="M19" s="1240"/>
      <c r="N19" s="382" t="s">
        <v>89</v>
      </c>
      <c r="O19" s="387">
        <v>8</v>
      </c>
      <c r="P19" s="379">
        <f t="shared" si="3"/>
        <v>17.04</v>
      </c>
      <c r="Q19" s="1273"/>
      <c r="R19" s="3"/>
      <c r="S19" s="7"/>
      <c r="T19" s="276">
        <f t="shared" si="4"/>
        <v>0</v>
      </c>
    </row>
    <row r="20" spans="1:20" ht="16.5">
      <c r="A20" s="1270"/>
      <c r="B20" s="3"/>
      <c r="C20" s="7"/>
      <c r="D20" s="275">
        <f t="shared" si="2"/>
        <v>0</v>
      </c>
      <c r="E20" s="1273"/>
      <c r="F20" s="382" t="s">
        <v>90</v>
      </c>
      <c r="G20" s="387">
        <v>1.5</v>
      </c>
      <c r="H20" s="379">
        <v>1.5</v>
      </c>
      <c r="I20" s="1240"/>
      <c r="J20" s="386"/>
      <c r="K20" s="394"/>
      <c r="L20" s="379"/>
      <c r="M20" s="1240"/>
      <c r="N20" s="382" t="s">
        <v>90</v>
      </c>
      <c r="O20" s="387">
        <v>1</v>
      </c>
      <c r="P20" s="379">
        <f t="shared" si="3"/>
        <v>2.13</v>
      </c>
      <c r="Q20" s="1273"/>
      <c r="R20" s="3"/>
      <c r="S20" s="7"/>
      <c r="T20" s="276">
        <f t="shared" si="4"/>
        <v>0</v>
      </c>
    </row>
    <row r="21" spans="1:20" ht="16.5">
      <c r="A21" s="1270"/>
      <c r="B21" s="3"/>
      <c r="C21" s="9"/>
      <c r="D21" s="275">
        <f t="shared" si="2"/>
        <v>0</v>
      </c>
      <c r="E21" s="1273"/>
      <c r="F21" s="395" t="s">
        <v>91</v>
      </c>
      <c r="G21" s="394"/>
      <c r="H21" s="379">
        <v>15</v>
      </c>
      <c r="I21" s="1240"/>
      <c r="J21" s="386"/>
      <c r="K21" s="394"/>
      <c r="L21" s="379"/>
      <c r="M21" s="1240"/>
      <c r="N21" s="395"/>
      <c r="O21" s="394"/>
      <c r="P21" s="379">
        <f t="shared" si="3"/>
        <v>0</v>
      </c>
      <c r="Q21" s="1273"/>
      <c r="R21" s="3"/>
      <c r="S21" s="9"/>
      <c r="T21" s="276">
        <f t="shared" si="4"/>
        <v>0</v>
      </c>
    </row>
    <row r="22" spans="1:20" ht="16.5">
      <c r="A22" s="1271"/>
      <c r="B22" s="18"/>
      <c r="C22" s="19"/>
      <c r="D22" s="19">
        <f>SUM(D15:D22)</f>
        <v>0</v>
      </c>
      <c r="E22" s="1274"/>
      <c r="F22" s="391" t="s">
        <v>73</v>
      </c>
      <c r="G22" s="390">
        <f>SUM(G15:G22)</f>
        <v>0</v>
      </c>
      <c r="H22" s="390">
        <f>SUM(H15:H22)</f>
        <v>0</v>
      </c>
      <c r="I22" s="1241"/>
      <c r="J22" s="391" t="s">
        <v>73</v>
      </c>
      <c r="K22" s="390">
        <f>SUM(K15:K22)</f>
        <v>0</v>
      </c>
      <c r="L22" s="390">
        <f>SUM(L15:L22)</f>
        <v>0</v>
      </c>
      <c r="M22" s="1241"/>
      <c r="N22" s="391" t="s">
        <v>73</v>
      </c>
      <c r="O22" s="390">
        <f>SUM(O15:O22)</f>
        <v>0</v>
      </c>
      <c r="P22" s="390">
        <f>SUM(P15:P21)</f>
        <v>191.7</v>
      </c>
      <c r="Q22" s="1274"/>
      <c r="R22" s="18" t="s">
        <v>73</v>
      </c>
      <c r="S22" s="19">
        <f>SUM(S15:S22)</f>
        <v>0</v>
      </c>
      <c r="T22" s="103">
        <f>SUM(T15:T22)</f>
        <v>0</v>
      </c>
    </row>
    <row r="23" spans="1:20" ht="16.5" customHeight="1">
      <c r="A23" s="1275"/>
      <c r="B23" s="3"/>
      <c r="C23" s="282"/>
      <c r="D23" s="275">
        <f>C23*$D$3/1000</f>
        <v>0</v>
      </c>
      <c r="E23" s="1276" t="s">
        <v>92</v>
      </c>
      <c r="F23" s="386" t="s">
        <v>204</v>
      </c>
      <c r="G23" s="396">
        <v>77.5</v>
      </c>
      <c r="H23" s="379">
        <v>160</v>
      </c>
      <c r="I23" s="1266" t="s">
        <v>93</v>
      </c>
      <c r="J23" s="386" t="s">
        <v>206</v>
      </c>
      <c r="K23" s="396">
        <v>77.5</v>
      </c>
      <c r="L23" s="379">
        <f>K23*$D$3/1000</f>
        <v>165.075</v>
      </c>
      <c r="M23" s="1276" t="s">
        <v>92</v>
      </c>
      <c r="N23" s="386" t="s">
        <v>205</v>
      </c>
      <c r="O23" s="396">
        <v>77.5</v>
      </c>
      <c r="P23" s="379">
        <v>160</v>
      </c>
      <c r="Q23" s="1266"/>
      <c r="R23" s="3"/>
      <c r="S23" s="282"/>
      <c r="T23" s="276">
        <f>S23*$D$3/1000</f>
        <v>0</v>
      </c>
    </row>
    <row r="24" spans="1:20" ht="16.5">
      <c r="A24" s="1249"/>
      <c r="B24" s="3"/>
      <c r="C24" s="2"/>
      <c r="D24" s="275">
        <f>C24*$D$3/1000</f>
        <v>0</v>
      </c>
      <c r="E24" s="1277"/>
      <c r="F24" s="386" t="s">
        <v>94</v>
      </c>
      <c r="G24" s="383">
        <v>0.5</v>
      </c>
      <c r="H24" s="379">
        <f>G24*$D$3/1000</f>
        <v>1.065</v>
      </c>
      <c r="I24" s="1267"/>
      <c r="J24" s="386" t="s">
        <v>94</v>
      </c>
      <c r="K24" s="383">
        <v>0.5</v>
      </c>
      <c r="L24" s="379">
        <f>K24*$D$3/1000</f>
        <v>1.065</v>
      </c>
      <c r="M24" s="1277"/>
      <c r="N24" s="386" t="s">
        <v>94</v>
      </c>
      <c r="O24" s="383">
        <v>0.5</v>
      </c>
      <c r="P24" s="379">
        <f>O24*$D$3/1000</f>
        <v>1.065</v>
      </c>
      <c r="Q24" s="1267"/>
      <c r="R24" s="3"/>
      <c r="S24" s="2"/>
      <c r="T24" s="276">
        <f>S24*$D$3/1000</f>
        <v>0</v>
      </c>
    </row>
    <row r="25" spans="1:20" ht="16.5">
      <c r="A25" s="1249"/>
      <c r="B25" s="3"/>
      <c r="C25" s="2"/>
      <c r="D25" s="6"/>
      <c r="E25" s="1277"/>
      <c r="F25" s="386"/>
      <c r="G25" s="271"/>
      <c r="H25" s="397"/>
      <c r="I25" s="1267"/>
      <c r="J25" s="398"/>
      <c r="K25" s="399"/>
      <c r="L25" s="400"/>
      <c r="M25" s="1277"/>
      <c r="N25" s="386"/>
      <c r="O25" s="271"/>
      <c r="P25" s="397"/>
      <c r="Q25" s="1267"/>
      <c r="R25" s="3"/>
      <c r="S25" s="2"/>
      <c r="T25" s="104"/>
    </row>
    <row r="26" spans="1:20" ht="16.5">
      <c r="A26" s="1249"/>
      <c r="B26" s="3"/>
      <c r="C26" s="2"/>
      <c r="D26" s="5"/>
      <c r="E26" s="1277"/>
      <c r="F26" s="386" t="s">
        <v>0</v>
      </c>
      <c r="G26" s="271"/>
      <c r="H26" s="401"/>
      <c r="I26" s="1279"/>
      <c r="J26" s="402" t="s">
        <v>95</v>
      </c>
      <c r="K26" s="403">
        <v>19</v>
      </c>
      <c r="L26" s="404">
        <f>K26*$D$3/1000</f>
        <v>40.47</v>
      </c>
      <c r="M26" s="1277"/>
      <c r="N26" s="386" t="s">
        <v>0</v>
      </c>
      <c r="O26" s="271"/>
      <c r="P26" s="401"/>
      <c r="Q26" s="1267"/>
      <c r="R26" s="3"/>
      <c r="S26" s="2"/>
      <c r="T26" s="105"/>
    </row>
    <row r="27" spans="1:20" ht="16.5">
      <c r="A27" s="1249"/>
      <c r="B27" s="3"/>
      <c r="C27" s="2"/>
      <c r="D27" s="5"/>
      <c r="E27" s="1277"/>
      <c r="F27" s="386" t="s">
        <v>0</v>
      </c>
      <c r="G27" s="271"/>
      <c r="H27" s="401"/>
      <c r="I27" s="1279"/>
      <c r="J27" s="405" t="s">
        <v>96</v>
      </c>
      <c r="K27" s="406"/>
      <c r="L27" s="407" t="s">
        <v>97</v>
      </c>
      <c r="M27" s="1277"/>
      <c r="N27" s="386" t="s">
        <v>0</v>
      </c>
      <c r="O27" s="271"/>
      <c r="P27" s="401"/>
      <c r="Q27" s="1267"/>
      <c r="R27" s="3"/>
      <c r="S27" s="2"/>
      <c r="T27" s="105"/>
    </row>
    <row r="28" spans="1:20" ht="16.5">
      <c r="A28" s="1250"/>
      <c r="B28" s="18"/>
      <c r="C28" s="19"/>
      <c r="D28" s="19">
        <f>SUM(D21:D28)</f>
        <v>0</v>
      </c>
      <c r="E28" s="1278"/>
      <c r="F28" s="386"/>
      <c r="G28" s="11"/>
      <c r="H28" s="401"/>
      <c r="I28" s="1268"/>
      <c r="J28" s="408" t="s">
        <v>73</v>
      </c>
      <c r="K28" s="409">
        <f>SUM(K21:K28)</f>
        <v>0</v>
      </c>
      <c r="L28" s="409">
        <f>SUM(L21:L28)</f>
        <v>0</v>
      </c>
      <c r="M28" s="1278"/>
      <c r="N28" s="386"/>
      <c r="O28" s="11"/>
      <c r="P28" s="401"/>
      <c r="Q28" s="1268"/>
      <c r="R28" s="18" t="s">
        <v>73</v>
      </c>
      <c r="S28" s="19">
        <f>SUM(S21:S28)</f>
        <v>0</v>
      </c>
      <c r="T28" s="103">
        <f>SUM(T21:T28)</f>
        <v>0</v>
      </c>
    </row>
    <row r="29" spans="1:20" ht="16.5" customHeight="1">
      <c r="A29" s="1282"/>
      <c r="B29" s="1"/>
      <c r="C29" s="2"/>
      <c r="D29" s="275">
        <f aca="true" t="shared" si="5" ref="D29:D36">C29*$D$3/1000</f>
        <v>0</v>
      </c>
      <c r="E29" s="1285" t="s">
        <v>98</v>
      </c>
      <c r="F29" s="382" t="s">
        <v>99</v>
      </c>
      <c r="G29" s="383">
        <v>1</v>
      </c>
      <c r="H29" s="388">
        <f>G29*$D$3/1000</f>
        <v>2.13</v>
      </c>
      <c r="I29" s="1288" t="s">
        <v>100</v>
      </c>
      <c r="J29" s="382" t="s">
        <v>101</v>
      </c>
      <c r="K29" s="383">
        <v>7</v>
      </c>
      <c r="L29" s="379">
        <f aca="true" t="shared" si="6" ref="L29:L36">K29*$D$3/1000</f>
        <v>14.91</v>
      </c>
      <c r="M29" s="1288" t="s">
        <v>102</v>
      </c>
      <c r="N29" s="382" t="s">
        <v>103</v>
      </c>
      <c r="O29" s="383">
        <v>21</v>
      </c>
      <c r="P29" s="379">
        <v>50</v>
      </c>
      <c r="Q29" s="1288"/>
      <c r="R29" s="1"/>
      <c r="S29" s="2"/>
      <c r="T29" s="276"/>
    </row>
    <row r="30" spans="1:20" ht="16.5">
      <c r="A30" s="1283"/>
      <c r="B30" s="1"/>
      <c r="C30" s="2"/>
      <c r="D30" s="275">
        <f t="shared" si="5"/>
        <v>0</v>
      </c>
      <c r="E30" s="1286"/>
      <c r="F30" s="382" t="s">
        <v>104</v>
      </c>
      <c r="G30" s="383">
        <v>20</v>
      </c>
      <c r="H30" s="410">
        <f>G30*$D$3/4800</f>
        <v>8.875</v>
      </c>
      <c r="I30" s="1289"/>
      <c r="J30" s="382" t="s">
        <v>105</v>
      </c>
      <c r="K30" s="383">
        <v>26</v>
      </c>
      <c r="L30" s="379">
        <f t="shared" si="6"/>
        <v>55.38</v>
      </c>
      <c r="M30" s="1289"/>
      <c r="N30" s="382" t="s">
        <v>106</v>
      </c>
      <c r="O30" s="383">
        <v>5.4</v>
      </c>
      <c r="P30" s="379">
        <f>O30*$D$3/1000</f>
        <v>11.502</v>
      </c>
      <c r="Q30" s="1289"/>
      <c r="R30" s="1"/>
      <c r="S30" s="2"/>
      <c r="T30" s="276"/>
    </row>
    <row r="31" spans="1:20" ht="16.5">
      <c r="A31" s="1283"/>
      <c r="B31" s="1"/>
      <c r="C31" s="2"/>
      <c r="D31" s="275">
        <f t="shared" si="5"/>
        <v>0</v>
      </c>
      <c r="E31" s="1286"/>
      <c r="F31" s="382" t="s">
        <v>107</v>
      </c>
      <c r="G31" s="383">
        <v>5.5</v>
      </c>
      <c r="H31" s="379">
        <f>G31*$D$3/1000</f>
        <v>11.715</v>
      </c>
      <c r="I31" s="1289"/>
      <c r="J31" s="382" t="s">
        <v>108</v>
      </c>
      <c r="K31" s="383">
        <v>2</v>
      </c>
      <c r="L31" s="379">
        <f t="shared" si="6"/>
        <v>4.26</v>
      </c>
      <c r="M31" s="1289"/>
      <c r="N31" s="382" t="s">
        <v>109</v>
      </c>
      <c r="O31" s="383">
        <v>5.5</v>
      </c>
      <c r="P31" s="379">
        <v>12</v>
      </c>
      <c r="Q31" s="1289"/>
      <c r="R31" s="1"/>
      <c r="S31" s="2"/>
      <c r="T31" s="276"/>
    </row>
    <row r="32" spans="1:20" ht="16.5">
      <c r="A32" s="1283"/>
      <c r="B32" s="1"/>
      <c r="C32" s="2"/>
      <c r="D32" s="275">
        <f t="shared" si="5"/>
        <v>0</v>
      </c>
      <c r="E32" s="1286"/>
      <c r="F32" s="386" t="s">
        <v>64</v>
      </c>
      <c r="G32" s="383">
        <v>1</v>
      </c>
      <c r="H32" s="379">
        <f>G32*$D$3/1000</f>
        <v>2.13</v>
      </c>
      <c r="I32" s="1289"/>
      <c r="J32" s="382" t="s">
        <v>110</v>
      </c>
      <c r="K32" s="383">
        <v>1</v>
      </c>
      <c r="L32" s="379">
        <f t="shared" si="6"/>
        <v>2.13</v>
      </c>
      <c r="M32" s="1289"/>
      <c r="N32" s="382" t="s">
        <v>111</v>
      </c>
      <c r="O32" s="383"/>
      <c r="P32" s="379">
        <v>1</v>
      </c>
      <c r="Q32" s="1289"/>
      <c r="R32" s="1"/>
      <c r="S32" s="2"/>
      <c r="T32" s="276"/>
    </row>
    <row r="33" spans="1:20" ht="16.5">
      <c r="A33" s="1283"/>
      <c r="B33" s="13"/>
      <c r="C33" s="2"/>
      <c r="D33" s="275">
        <f t="shared" si="5"/>
        <v>0</v>
      </c>
      <c r="E33" s="1286"/>
      <c r="F33" s="386" t="s">
        <v>112</v>
      </c>
      <c r="G33" s="383"/>
      <c r="H33" s="379">
        <v>6</v>
      </c>
      <c r="I33" s="1289"/>
      <c r="J33" s="411"/>
      <c r="K33" s="383"/>
      <c r="L33" s="379">
        <f t="shared" si="6"/>
        <v>0</v>
      </c>
      <c r="M33" s="1289"/>
      <c r="N33" s="411"/>
      <c r="O33" s="383"/>
      <c r="P33" s="379">
        <f>O33*$D$3/1000</f>
        <v>0</v>
      </c>
      <c r="Q33" s="1289"/>
      <c r="R33" s="13"/>
      <c r="S33" s="2"/>
      <c r="T33" s="276"/>
    </row>
    <row r="34" spans="1:20" ht="16.5">
      <c r="A34" s="1283"/>
      <c r="B34" s="14"/>
      <c r="C34" s="10"/>
      <c r="D34" s="275">
        <f t="shared" si="5"/>
        <v>0</v>
      </c>
      <c r="E34" s="1286"/>
      <c r="F34" s="396"/>
      <c r="G34" s="396"/>
      <c r="H34" s="379">
        <f>G34*$D$3/1000</f>
        <v>0</v>
      </c>
      <c r="I34" s="1289"/>
      <c r="J34" s="14"/>
      <c r="K34" s="387"/>
      <c r="L34" s="379">
        <f t="shared" si="6"/>
        <v>0</v>
      </c>
      <c r="M34" s="1289"/>
      <c r="N34" s="14"/>
      <c r="O34" s="387"/>
      <c r="P34" s="379">
        <f>O34*$D$3/1000</f>
        <v>0</v>
      </c>
      <c r="Q34" s="1289"/>
      <c r="R34" s="14"/>
      <c r="S34" s="10"/>
      <c r="T34" s="276"/>
    </row>
    <row r="35" spans="1:20" ht="16.5">
      <c r="A35" s="1283"/>
      <c r="B35" s="15"/>
      <c r="C35" s="16"/>
      <c r="D35" s="275">
        <f t="shared" si="5"/>
        <v>0</v>
      </c>
      <c r="E35" s="1286"/>
      <c r="F35" s="20"/>
      <c r="G35" s="387"/>
      <c r="H35" s="379">
        <f>G35*$D$3/1000</f>
        <v>0</v>
      </c>
      <c r="I35" s="1289"/>
      <c r="J35" s="15"/>
      <c r="K35" s="412"/>
      <c r="L35" s="379">
        <f t="shared" si="6"/>
        <v>0</v>
      </c>
      <c r="M35" s="1289"/>
      <c r="N35" s="15"/>
      <c r="O35" s="412"/>
      <c r="P35" s="379">
        <f>O35*$D$3/1000</f>
        <v>0</v>
      </c>
      <c r="Q35" s="1289"/>
      <c r="R35" s="15"/>
      <c r="S35" s="16"/>
      <c r="T35" s="276"/>
    </row>
    <row r="36" spans="1:20" ht="16.5">
      <c r="A36" s="1283"/>
      <c r="B36" s="13"/>
      <c r="C36" s="10"/>
      <c r="D36" s="275">
        <f t="shared" si="5"/>
        <v>0</v>
      </c>
      <c r="E36" s="1286"/>
      <c r="F36" s="20"/>
      <c r="G36" s="387"/>
      <c r="H36" s="379">
        <f>G36*$D$3/1000</f>
        <v>0</v>
      </c>
      <c r="I36" s="1289"/>
      <c r="J36" s="411"/>
      <c r="K36" s="387"/>
      <c r="L36" s="379">
        <f t="shared" si="6"/>
        <v>0</v>
      </c>
      <c r="M36" s="1289"/>
      <c r="N36" s="411"/>
      <c r="O36" s="387"/>
      <c r="P36" s="379">
        <f>O36*$D$3/1000</f>
        <v>0</v>
      </c>
      <c r="Q36" s="1289"/>
      <c r="R36" s="13"/>
      <c r="S36" s="10"/>
      <c r="T36" s="276"/>
    </row>
    <row r="37" spans="1:20" ht="16.5">
      <c r="A37" s="1284"/>
      <c r="B37" s="18"/>
      <c r="C37" s="19"/>
      <c r="D37" s="19">
        <f>SUM(D29:D37)</f>
        <v>0</v>
      </c>
      <c r="E37" s="1287"/>
      <c r="F37" s="391" t="s">
        <v>73</v>
      </c>
      <c r="G37" s="390">
        <f>SUM(G29:G37)</f>
        <v>0</v>
      </c>
      <c r="H37" s="390">
        <f>SUM(H29:H37)</f>
        <v>0</v>
      </c>
      <c r="I37" s="1290"/>
      <c r="J37" s="391" t="s">
        <v>73</v>
      </c>
      <c r="K37" s="390">
        <f>SUM(K30:K37)</f>
        <v>0</v>
      </c>
      <c r="L37" s="390">
        <f>SUM(L29:L37)</f>
        <v>0</v>
      </c>
      <c r="M37" s="1290"/>
      <c r="N37" s="391" t="s">
        <v>73</v>
      </c>
      <c r="O37" s="390">
        <f>SUM(O30:O37)</f>
        <v>0</v>
      </c>
      <c r="P37" s="390">
        <f>SUM(P29:P37)</f>
        <v>0</v>
      </c>
      <c r="Q37" s="1290"/>
      <c r="R37" s="18"/>
      <c r="S37" s="19"/>
      <c r="T37" s="103"/>
    </row>
    <row r="38" spans="1:20" ht="16.5">
      <c r="A38" s="283"/>
      <c r="B38" s="271"/>
      <c r="C38" s="271"/>
      <c r="D38" s="284"/>
      <c r="E38" s="285"/>
      <c r="F38" s="271"/>
      <c r="G38" s="271"/>
      <c r="H38" s="286"/>
      <c r="I38" s="285"/>
      <c r="J38" s="271"/>
      <c r="K38" s="271"/>
      <c r="L38" s="287"/>
      <c r="M38" s="285"/>
      <c r="N38" s="271" t="s">
        <v>113</v>
      </c>
      <c r="O38" s="271"/>
      <c r="P38" s="284">
        <v>2130</v>
      </c>
      <c r="Q38" s="271"/>
      <c r="R38" s="271"/>
      <c r="S38" s="271"/>
      <c r="T38" s="288"/>
    </row>
    <row r="39" spans="1:20" s="26" customFormat="1" ht="14.25">
      <c r="A39" s="1291" t="s">
        <v>114</v>
      </c>
      <c r="B39" s="24" t="s">
        <v>115</v>
      </c>
      <c r="C39" s="24"/>
      <c r="D39" s="25">
        <v>4.3</v>
      </c>
      <c r="E39" s="1280" t="s">
        <v>114</v>
      </c>
      <c r="F39" s="24" t="s">
        <v>115</v>
      </c>
      <c r="G39" s="24"/>
      <c r="H39" s="25">
        <v>4.8</v>
      </c>
      <c r="I39" s="1280" t="s">
        <v>114</v>
      </c>
      <c r="J39" s="24" t="s">
        <v>115</v>
      </c>
      <c r="K39" s="24"/>
      <c r="L39" s="25">
        <v>4.5</v>
      </c>
      <c r="M39" s="1280" t="s">
        <v>114</v>
      </c>
      <c r="N39" s="24" t="s">
        <v>115</v>
      </c>
      <c r="O39" s="24"/>
      <c r="P39" s="25">
        <v>4.5</v>
      </c>
      <c r="Q39" s="1280" t="s">
        <v>114</v>
      </c>
      <c r="R39" s="24" t="s">
        <v>115</v>
      </c>
      <c r="S39" s="24"/>
      <c r="T39" s="106">
        <v>4.5</v>
      </c>
    </row>
    <row r="40" spans="1:20" s="26" customFormat="1" ht="14.25">
      <c r="A40" s="1291"/>
      <c r="B40" s="24" t="s">
        <v>116</v>
      </c>
      <c r="C40" s="24"/>
      <c r="D40" s="25">
        <v>2</v>
      </c>
      <c r="E40" s="1280"/>
      <c r="F40" s="24" t="s">
        <v>116</v>
      </c>
      <c r="G40" s="24"/>
      <c r="H40" s="25">
        <v>2</v>
      </c>
      <c r="I40" s="1280"/>
      <c r="J40" s="24" t="s">
        <v>116</v>
      </c>
      <c r="K40" s="24"/>
      <c r="L40" s="25">
        <v>2.2</v>
      </c>
      <c r="M40" s="1280"/>
      <c r="N40" s="24" t="s">
        <v>116</v>
      </c>
      <c r="O40" s="24"/>
      <c r="P40" s="25">
        <v>2</v>
      </c>
      <c r="Q40" s="1280"/>
      <c r="R40" s="24" t="s">
        <v>116</v>
      </c>
      <c r="S40" s="24"/>
      <c r="T40" s="106">
        <v>2.4</v>
      </c>
    </row>
    <row r="41" spans="1:20" s="26" customFormat="1" ht="14.25">
      <c r="A41" s="1291"/>
      <c r="B41" s="24" t="s">
        <v>117</v>
      </c>
      <c r="C41" s="24"/>
      <c r="D41" s="25">
        <v>1.9</v>
      </c>
      <c r="E41" s="1280"/>
      <c r="F41" s="24" t="s">
        <v>117</v>
      </c>
      <c r="G41" s="24"/>
      <c r="H41" s="25">
        <v>2</v>
      </c>
      <c r="I41" s="1280"/>
      <c r="J41" s="24" t="s">
        <v>117</v>
      </c>
      <c r="K41" s="24"/>
      <c r="L41" s="25">
        <v>1.8</v>
      </c>
      <c r="M41" s="1280"/>
      <c r="N41" s="24" t="s">
        <v>117</v>
      </c>
      <c r="O41" s="24"/>
      <c r="P41" s="25">
        <v>1.8</v>
      </c>
      <c r="Q41" s="1280"/>
      <c r="R41" s="24" t="s">
        <v>117</v>
      </c>
      <c r="S41" s="24"/>
      <c r="T41" s="106">
        <v>2</v>
      </c>
    </row>
    <row r="42" spans="1:20" s="26" customFormat="1" ht="14.25">
      <c r="A42" s="1291"/>
      <c r="B42" s="24" t="s">
        <v>118</v>
      </c>
      <c r="C42" s="24"/>
      <c r="D42" s="25">
        <v>2.9</v>
      </c>
      <c r="E42" s="1280"/>
      <c r="F42" s="24" t="s">
        <v>118</v>
      </c>
      <c r="G42" s="24"/>
      <c r="H42" s="25">
        <v>2.8</v>
      </c>
      <c r="I42" s="1280"/>
      <c r="J42" s="24" t="s">
        <v>118</v>
      </c>
      <c r="K42" s="24"/>
      <c r="L42" s="25">
        <v>2.9</v>
      </c>
      <c r="M42" s="1280"/>
      <c r="N42" s="24" t="s">
        <v>118</v>
      </c>
      <c r="O42" s="24"/>
      <c r="P42" s="25">
        <v>2.8</v>
      </c>
      <c r="Q42" s="1280"/>
      <c r="R42" s="24" t="s">
        <v>118</v>
      </c>
      <c r="S42" s="24"/>
      <c r="T42" s="106">
        <v>2.5</v>
      </c>
    </row>
    <row r="43" spans="1:20" s="26" customFormat="1" ht="14.25">
      <c r="A43" s="1291"/>
      <c r="B43" s="24" t="s">
        <v>119</v>
      </c>
      <c r="C43" s="24"/>
      <c r="D43" s="25">
        <v>1</v>
      </c>
      <c r="E43" s="1280"/>
      <c r="F43" s="24" t="s">
        <v>119</v>
      </c>
      <c r="G43" s="24"/>
      <c r="H43" s="25">
        <v>0</v>
      </c>
      <c r="I43" s="1280"/>
      <c r="J43" s="24" t="s">
        <v>119</v>
      </c>
      <c r="K43" s="24"/>
      <c r="L43" s="25">
        <v>0</v>
      </c>
      <c r="M43" s="1280"/>
      <c r="N43" s="24" t="s">
        <v>119</v>
      </c>
      <c r="O43" s="24"/>
      <c r="P43" s="25">
        <v>1</v>
      </c>
      <c r="Q43" s="1280"/>
      <c r="R43" s="24" t="s">
        <v>119</v>
      </c>
      <c r="S43" s="24"/>
      <c r="T43" s="106">
        <v>0</v>
      </c>
    </row>
    <row r="44" spans="1:20" s="26" customFormat="1" ht="14.25">
      <c r="A44" s="1292"/>
      <c r="B44" s="107" t="s">
        <v>120</v>
      </c>
      <c r="C44" s="107"/>
      <c r="D44" s="108">
        <f>D39*70+D41*25+D43*60+D40*83+D42*45</f>
        <v>705</v>
      </c>
      <c r="E44" s="1281"/>
      <c r="F44" s="107" t="s">
        <v>120</v>
      </c>
      <c r="G44" s="107"/>
      <c r="H44" s="108">
        <f>H39*70+H41*25+H43*60+H40*83+H42*45</f>
        <v>678</v>
      </c>
      <c r="I44" s="1281"/>
      <c r="J44" s="107" t="s">
        <v>120</v>
      </c>
      <c r="K44" s="107"/>
      <c r="L44" s="108">
        <f>L39*70+L41*25+L43*60+L40*83+L42*45</f>
        <v>673.1</v>
      </c>
      <c r="M44" s="1281"/>
      <c r="N44" s="107" t="s">
        <v>120</v>
      </c>
      <c r="O44" s="107"/>
      <c r="P44" s="108">
        <f>P39*70+P41*25+P43*60+P40*83+P42*45</f>
        <v>712</v>
      </c>
      <c r="Q44" s="1281"/>
      <c r="R44" s="107" t="s">
        <v>120</v>
      </c>
      <c r="S44" s="107"/>
      <c r="T44" s="109">
        <f>T39*70+T41*25+T43*60+T40*83+T42*45</f>
        <v>676.7</v>
      </c>
    </row>
    <row r="45" spans="1:20" ht="16.5" customHeight="1">
      <c r="A45" s="289" t="s">
        <v>2</v>
      </c>
      <c r="B45" s="290"/>
      <c r="C45" s="291"/>
      <c r="D45" s="291"/>
      <c r="E45" s="291"/>
      <c r="F45" s="292"/>
      <c r="G45" s="292"/>
      <c r="H45" s="292"/>
      <c r="I45" s="293"/>
      <c r="J45" s="294"/>
      <c r="K45" s="293"/>
      <c r="L45" s="294"/>
      <c r="M45" s="293"/>
      <c r="N45" s="293"/>
      <c r="O45" s="293"/>
      <c r="P45" s="295"/>
      <c r="Q45" s="140"/>
      <c r="R45" s="141"/>
      <c r="S45" s="141"/>
      <c r="T45" s="141"/>
    </row>
    <row r="46" spans="1:20" ht="16.5">
      <c r="A46" s="296"/>
      <c r="B46" s="297" t="s">
        <v>13</v>
      </c>
      <c r="C46" s="297"/>
      <c r="D46" s="298"/>
      <c r="E46" s="298"/>
      <c r="F46" s="299"/>
      <c r="G46" s="299"/>
      <c r="H46" s="300"/>
      <c r="I46" s="299"/>
      <c r="J46" s="298"/>
      <c r="K46" s="300" t="s">
        <v>14</v>
      </c>
      <c r="L46" s="143"/>
      <c r="M46" s="137"/>
      <c r="N46" s="138"/>
      <c r="O46" s="139"/>
      <c r="P46" s="301"/>
      <c r="Q46" s="296" t="s">
        <v>15</v>
      </c>
      <c r="R46" s="142"/>
      <c r="S46" s="142"/>
      <c r="T46" s="142"/>
    </row>
    <row r="49" spans="1:20" ht="25.5">
      <c r="A49" s="1245" t="s">
        <v>43</v>
      </c>
      <c r="B49" s="1246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7"/>
    </row>
    <row r="50" spans="1:20" ht="16.5">
      <c r="A50" s="1248"/>
      <c r="B50" s="1251">
        <v>42058</v>
      </c>
      <c r="C50" s="1251"/>
      <c r="D50" s="1251"/>
      <c r="E50" s="1252" t="s">
        <v>44</v>
      </c>
      <c r="F50" s="1255">
        <f>B50+1</f>
        <v>42059</v>
      </c>
      <c r="G50" s="1255"/>
      <c r="H50" s="1255"/>
      <c r="I50" s="1256" t="s">
        <v>45</v>
      </c>
      <c r="J50" s="1258">
        <f>F50+1</f>
        <v>42060</v>
      </c>
      <c r="K50" s="1258"/>
      <c r="L50" s="1258"/>
      <c r="M50" s="1259" t="s">
        <v>44</v>
      </c>
      <c r="N50" s="1262">
        <f>J50+1</f>
        <v>42061</v>
      </c>
      <c r="O50" s="1262"/>
      <c r="P50" s="1262"/>
      <c r="Q50" s="1263"/>
      <c r="R50" s="1237">
        <f>N50+1</f>
        <v>42062</v>
      </c>
      <c r="S50" s="1237"/>
      <c r="T50" s="1238"/>
    </row>
    <row r="51" spans="1:20" ht="16.5">
      <c r="A51" s="1249"/>
      <c r="B51" s="263" t="s">
        <v>46</v>
      </c>
      <c r="C51" s="264"/>
      <c r="D51" s="265">
        <v>70</v>
      </c>
      <c r="E51" s="1253"/>
      <c r="F51" s="266" t="s">
        <v>46</v>
      </c>
      <c r="G51" s="264"/>
      <c r="H51" s="380">
        <f>D51</f>
        <v>70</v>
      </c>
      <c r="I51" s="1257"/>
      <c r="J51" s="266" t="s">
        <v>46</v>
      </c>
      <c r="K51" s="264"/>
      <c r="L51" s="380">
        <f>H51</f>
        <v>70</v>
      </c>
      <c r="M51" s="1260"/>
      <c r="N51" s="266" t="s">
        <v>46</v>
      </c>
      <c r="O51" s="264"/>
      <c r="P51" s="380">
        <f>L51</f>
        <v>70</v>
      </c>
      <c r="Q51" s="1264"/>
      <c r="R51" s="266" t="s">
        <v>46</v>
      </c>
      <c r="S51" s="264"/>
      <c r="T51" s="267">
        <v>2130</v>
      </c>
    </row>
    <row r="52" spans="1:20" ht="16.5">
      <c r="A52" s="1249"/>
      <c r="B52" s="268" t="s">
        <v>47</v>
      </c>
      <c r="C52" s="269" t="s">
        <v>48</v>
      </c>
      <c r="D52" s="270" t="s">
        <v>49</v>
      </c>
      <c r="E52" s="1253"/>
      <c r="F52" s="266" t="s">
        <v>47</v>
      </c>
      <c r="G52" s="271" t="s">
        <v>48</v>
      </c>
      <c r="H52" s="381" t="s">
        <v>50</v>
      </c>
      <c r="I52" s="1257"/>
      <c r="J52" s="266" t="s">
        <v>47</v>
      </c>
      <c r="K52" s="271" t="s">
        <v>48</v>
      </c>
      <c r="L52" s="381" t="s">
        <v>50</v>
      </c>
      <c r="M52" s="1260"/>
      <c r="N52" s="266" t="s">
        <v>47</v>
      </c>
      <c r="O52" s="271" t="s">
        <v>48</v>
      </c>
      <c r="P52" s="381" t="s">
        <v>50</v>
      </c>
      <c r="Q52" s="1264"/>
      <c r="R52" s="268" t="s">
        <v>47</v>
      </c>
      <c r="S52" s="269" t="s">
        <v>48</v>
      </c>
      <c r="T52" s="272" t="s">
        <v>50</v>
      </c>
    </row>
    <row r="53" spans="1:20" ht="16.5">
      <c r="A53" s="1249"/>
      <c r="B53" s="273"/>
      <c r="C53" s="274"/>
      <c r="D53" s="275"/>
      <c r="E53" s="1253"/>
      <c r="F53" s="273" t="s">
        <v>51</v>
      </c>
      <c r="G53" s="274">
        <v>47</v>
      </c>
      <c r="H53" s="379"/>
      <c r="I53" s="1239" t="s">
        <v>52</v>
      </c>
      <c r="J53" s="273" t="s">
        <v>53</v>
      </c>
      <c r="K53" s="383">
        <v>100</v>
      </c>
      <c r="L53" s="379"/>
      <c r="M53" s="1260"/>
      <c r="N53" s="273" t="s">
        <v>51</v>
      </c>
      <c r="O53" s="274">
        <v>47</v>
      </c>
      <c r="P53" s="379"/>
      <c r="Q53" s="1264"/>
      <c r="R53" s="273"/>
      <c r="S53" s="274"/>
      <c r="T53" s="276">
        <f>S53*$D$3/1000</f>
        <v>0</v>
      </c>
    </row>
    <row r="54" spans="1:20" ht="16.5">
      <c r="A54" s="1249"/>
      <c r="B54" s="277"/>
      <c r="C54" s="274"/>
      <c r="D54" s="275"/>
      <c r="E54" s="1253"/>
      <c r="F54" s="277" t="s">
        <v>54</v>
      </c>
      <c r="G54" s="274">
        <v>14</v>
      </c>
      <c r="H54" s="379"/>
      <c r="I54" s="1240"/>
      <c r="J54" s="273" t="s">
        <v>121</v>
      </c>
      <c r="K54" s="383">
        <v>0.1</v>
      </c>
      <c r="L54" s="413">
        <v>0.1</v>
      </c>
      <c r="M54" s="1260"/>
      <c r="N54" s="277" t="s">
        <v>54</v>
      </c>
      <c r="O54" s="274">
        <v>14</v>
      </c>
      <c r="P54" s="379"/>
      <c r="Q54" s="1264"/>
      <c r="R54" s="277"/>
      <c r="S54" s="274"/>
      <c r="T54" s="276"/>
    </row>
    <row r="55" spans="1:20" ht="16.5">
      <c r="A55" s="1250"/>
      <c r="B55" s="278"/>
      <c r="C55" s="274"/>
      <c r="D55" s="279"/>
      <c r="E55" s="1254"/>
      <c r="F55" s="273" t="s">
        <v>56</v>
      </c>
      <c r="G55" s="271"/>
      <c r="H55" s="385"/>
      <c r="I55" s="1240"/>
      <c r="J55" s="273" t="s">
        <v>122</v>
      </c>
      <c r="K55" s="383">
        <v>28</v>
      </c>
      <c r="L55" s="414">
        <v>0.6</v>
      </c>
      <c r="M55" s="1261"/>
      <c r="N55" s="273"/>
      <c r="O55" s="271"/>
      <c r="P55" s="385"/>
      <c r="Q55" s="1265"/>
      <c r="R55" s="273"/>
      <c r="S55" s="274"/>
      <c r="T55" s="280"/>
    </row>
    <row r="56" spans="1:20" ht="16.5">
      <c r="A56" s="1242"/>
      <c r="B56" s="1"/>
      <c r="C56" s="4"/>
      <c r="D56" s="275">
        <f>C56*$D$3/1000</f>
        <v>0</v>
      </c>
      <c r="E56" s="1239" t="s">
        <v>123</v>
      </c>
      <c r="F56" s="382" t="s">
        <v>124</v>
      </c>
      <c r="G56" s="4">
        <v>59</v>
      </c>
      <c r="H56" s="379">
        <v>4</v>
      </c>
      <c r="I56" s="1240"/>
      <c r="J56" s="382" t="s">
        <v>60</v>
      </c>
      <c r="K56" s="383">
        <v>14</v>
      </c>
      <c r="L56" s="379"/>
      <c r="M56" s="1239" t="s">
        <v>125</v>
      </c>
      <c r="N56" s="386" t="s">
        <v>126</v>
      </c>
      <c r="O56" s="4">
        <v>22.4</v>
      </c>
      <c r="P56" s="379">
        <v>3</v>
      </c>
      <c r="Q56" s="1239"/>
      <c r="R56" s="3"/>
      <c r="S56" s="4"/>
      <c r="T56" s="276">
        <f aca="true" t="shared" si="7" ref="T56:T61">S56*$D$3/1000</f>
        <v>0</v>
      </c>
    </row>
    <row r="57" spans="1:20" ht="16.5">
      <c r="A57" s="1243"/>
      <c r="B57" s="1"/>
      <c r="C57" s="12"/>
      <c r="D57" s="275">
        <f>C57*$D$3/1000</f>
        <v>0</v>
      </c>
      <c r="E57" s="1240"/>
      <c r="F57" s="382" t="s">
        <v>63</v>
      </c>
      <c r="G57" s="387">
        <v>35</v>
      </c>
      <c r="H57" s="379"/>
      <c r="I57" s="1240"/>
      <c r="J57" s="273" t="s">
        <v>127</v>
      </c>
      <c r="K57" s="383"/>
      <c r="L57" s="414">
        <v>0.6</v>
      </c>
      <c r="M57" s="1240"/>
      <c r="N57" s="386" t="s">
        <v>110</v>
      </c>
      <c r="O57" s="387"/>
      <c r="P57" s="415">
        <v>0.1</v>
      </c>
      <c r="Q57" s="1240"/>
      <c r="R57" s="3"/>
      <c r="S57" s="7"/>
      <c r="T57" s="276">
        <f t="shared" si="7"/>
        <v>0</v>
      </c>
    </row>
    <row r="58" spans="1:20" ht="16.5">
      <c r="A58" s="1243"/>
      <c r="B58" s="1"/>
      <c r="C58" s="4"/>
      <c r="D58" s="281">
        <f>C58*$D$3/600</f>
        <v>0</v>
      </c>
      <c r="E58" s="1240"/>
      <c r="F58" s="382" t="s">
        <v>66</v>
      </c>
      <c r="G58" s="4">
        <v>10</v>
      </c>
      <c r="H58" s="379"/>
      <c r="I58" s="1240"/>
      <c r="J58" s="273" t="s">
        <v>67</v>
      </c>
      <c r="K58" s="383">
        <v>0.3</v>
      </c>
      <c r="L58" s="388"/>
      <c r="M58" s="1240"/>
      <c r="N58" s="386" t="s">
        <v>68</v>
      </c>
      <c r="O58" s="4">
        <v>65</v>
      </c>
      <c r="P58" s="379"/>
      <c r="Q58" s="1240"/>
      <c r="R58" s="3"/>
      <c r="S58" s="4"/>
      <c r="T58" s="276">
        <f t="shared" si="7"/>
        <v>0</v>
      </c>
    </row>
    <row r="59" spans="1:20" ht="16.5">
      <c r="A59" s="1243"/>
      <c r="B59" s="1"/>
      <c r="C59" s="4"/>
      <c r="D59" s="275">
        <f>C59*$D$3/1000</f>
        <v>0</v>
      </c>
      <c r="E59" s="1240"/>
      <c r="F59" s="382" t="s">
        <v>69</v>
      </c>
      <c r="G59" s="4">
        <v>1</v>
      </c>
      <c r="H59" s="379"/>
      <c r="I59" s="1240"/>
      <c r="J59" s="382"/>
      <c r="K59" s="382"/>
      <c r="L59" s="379">
        <f>K59*$D$3/1000</f>
        <v>0</v>
      </c>
      <c r="M59" s="1240"/>
      <c r="N59" s="386" t="s">
        <v>71</v>
      </c>
      <c r="O59" s="4">
        <v>1.5</v>
      </c>
      <c r="P59" s="379">
        <f>O59*$D$3/1000</f>
        <v>3.195</v>
      </c>
      <c r="Q59" s="1240"/>
      <c r="R59" s="3"/>
      <c r="S59" s="4"/>
      <c r="T59" s="276">
        <f t="shared" si="7"/>
        <v>0</v>
      </c>
    </row>
    <row r="60" spans="1:20" ht="16.5">
      <c r="A60" s="1243"/>
      <c r="B60" s="1"/>
      <c r="C60" s="4"/>
      <c r="D60" s="275">
        <f>C60*$D$3/1000</f>
        <v>0</v>
      </c>
      <c r="E60" s="1240"/>
      <c r="F60" s="382" t="s">
        <v>128</v>
      </c>
      <c r="G60" s="4"/>
      <c r="H60" s="379">
        <v>1</v>
      </c>
      <c r="I60" s="1240"/>
      <c r="J60" s="382"/>
      <c r="K60" s="382"/>
      <c r="L60" s="379">
        <f>K60*$D$3/1000</f>
        <v>0</v>
      </c>
      <c r="M60" s="1240"/>
      <c r="N60" s="386" t="s">
        <v>72</v>
      </c>
      <c r="O60" s="4">
        <v>1</v>
      </c>
      <c r="P60" s="379">
        <f>O60*$D$3/1000</f>
        <v>2.13</v>
      </c>
      <c r="Q60" s="1240"/>
      <c r="R60" s="3"/>
      <c r="S60" s="4"/>
      <c r="T60" s="276">
        <f t="shared" si="7"/>
        <v>0</v>
      </c>
    </row>
    <row r="61" spans="1:20" ht="16.5">
      <c r="A61" s="1243"/>
      <c r="B61" s="3"/>
      <c r="C61" s="8"/>
      <c r="D61" s="275">
        <f>C61*$D$3/1000</f>
        <v>0</v>
      </c>
      <c r="E61" s="1240"/>
      <c r="F61" s="382"/>
      <c r="G61" s="8"/>
      <c r="H61" s="379">
        <f>G61*$D$3/1000</f>
        <v>0</v>
      </c>
      <c r="I61" s="1240"/>
      <c r="J61" s="382"/>
      <c r="K61" s="382"/>
      <c r="L61" s="379">
        <f>K61*$D$3/1000</f>
        <v>0</v>
      </c>
      <c r="M61" s="1240"/>
      <c r="N61" s="386"/>
      <c r="O61" s="8"/>
      <c r="P61" s="379"/>
      <c r="Q61" s="1240"/>
      <c r="R61" s="3"/>
      <c r="S61" s="8"/>
      <c r="T61" s="276">
        <f t="shared" si="7"/>
        <v>0</v>
      </c>
    </row>
    <row r="62" spans="1:20" ht="16.5">
      <c r="A62" s="1244"/>
      <c r="B62" s="18"/>
      <c r="C62" s="19"/>
      <c r="D62" s="19">
        <f>SUM(D56:D61)</f>
        <v>0</v>
      </c>
      <c r="E62" s="1241"/>
      <c r="F62" s="389" t="s">
        <v>73</v>
      </c>
      <c r="G62" s="390">
        <f>SUM(G56:G61)</f>
        <v>105</v>
      </c>
      <c r="H62" s="390">
        <f>SUM(H56:H61)</f>
        <v>5</v>
      </c>
      <c r="I62" s="1241"/>
      <c r="J62" s="391" t="s">
        <v>73</v>
      </c>
      <c r="K62" s="390">
        <f>SUM(K56:K61)</f>
        <v>14.3</v>
      </c>
      <c r="L62" s="390">
        <f>SUM(L56:L61)</f>
        <v>0.6</v>
      </c>
      <c r="M62" s="1241"/>
      <c r="N62" s="389" t="s">
        <v>73</v>
      </c>
      <c r="O62" s="390">
        <f>SUM(O56:O61)</f>
        <v>89.9</v>
      </c>
      <c r="P62" s="390">
        <f>SUM(P56:P61)</f>
        <v>8.425</v>
      </c>
      <c r="Q62" s="1241"/>
      <c r="R62" s="18" t="s">
        <v>73</v>
      </c>
      <c r="S62" s="19">
        <f>SUM(S56:S61)</f>
        <v>0</v>
      </c>
      <c r="T62" s="103">
        <f>SUM(T56:T61)</f>
        <v>0</v>
      </c>
    </row>
    <row r="63" spans="1:20" ht="16.5">
      <c r="A63" s="1269"/>
      <c r="B63" s="3"/>
      <c r="C63" s="2"/>
      <c r="D63" s="275">
        <f aca="true" t="shared" si="8" ref="D63:D69">C63*$D$3/1000</f>
        <v>0</v>
      </c>
      <c r="E63" s="1272" t="s">
        <v>74</v>
      </c>
      <c r="F63" s="382"/>
      <c r="G63" s="392"/>
      <c r="H63" s="379"/>
      <c r="I63" s="1239" t="s">
        <v>203</v>
      </c>
      <c r="J63" s="386" t="s">
        <v>129</v>
      </c>
      <c r="K63" s="383"/>
      <c r="L63" s="379">
        <v>4</v>
      </c>
      <c r="M63" s="1239" t="s">
        <v>78</v>
      </c>
      <c r="N63" s="382" t="s">
        <v>79</v>
      </c>
      <c r="O63" s="383">
        <v>45</v>
      </c>
      <c r="P63" s="379"/>
      <c r="Q63" s="1272"/>
      <c r="R63" s="3"/>
      <c r="S63" s="2"/>
      <c r="T63" s="276">
        <f aca="true" t="shared" si="9" ref="T63:T69">S63*$D$3/1000</f>
        <v>0</v>
      </c>
    </row>
    <row r="64" spans="1:20" ht="16.5">
      <c r="A64" s="1270"/>
      <c r="B64" s="3"/>
      <c r="C64" s="2"/>
      <c r="D64" s="275">
        <f t="shared" si="8"/>
        <v>0</v>
      </c>
      <c r="E64" s="1273"/>
      <c r="F64" s="382" t="s">
        <v>80</v>
      </c>
      <c r="G64" s="392">
        <v>7</v>
      </c>
      <c r="H64" s="379"/>
      <c r="I64" s="1240"/>
      <c r="J64" s="386" t="s">
        <v>81</v>
      </c>
      <c r="K64" s="383"/>
      <c r="L64" s="413"/>
      <c r="M64" s="1240"/>
      <c r="N64" s="382" t="s">
        <v>83</v>
      </c>
      <c r="O64" s="383">
        <v>30</v>
      </c>
      <c r="P64" s="379"/>
      <c r="Q64" s="1273"/>
      <c r="R64" s="3"/>
      <c r="S64" s="2"/>
      <c r="T64" s="276">
        <f t="shared" si="9"/>
        <v>0</v>
      </c>
    </row>
    <row r="65" spans="1:20" ht="16.5">
      <c r="A65" s="1270"/>
      <c r="B65" s="3"/>
      <c r="C65" s="2"/>
      <c r="D65" s="275">
        <f t="shared" si="8"/>
        <v>0</v>
      </c>
      <c r="E65" s="1273"/>
      <c r="F65" s="382" t="s">
        <v>84</v>
      </c>
      <c r="G65" s="392">
        <v>54</v>
      </c>
      <c r="H65" s="379"/>
      <c r="I65" s="1240"/>
      <c r="J65" s="382" t="s">
        <v>111</v>
      </c>
      <c r="K65" s="4">
        <v>1</v>
      </c>
      <c r="L65" s="413">
        <v>0.1</v>
      </c>
      <c r="M65" s="1240"/>
      <c r="N65" s="382" t="s">
        <v>85</v>
      </c>
      <c r="O65" s="383">
        <v>5.5</v>
      </c>
      <c r="P65" s="379"/>
      <c r="Q65" s="1273"/>
      <c r="R65" s="3"/>
      <c r="S65" s="2"/>
      <c r="T65" s="276">
        <f t="shared" si="9"/>
        <v>0</v>
      </c>
    </row>
    <row r="66" spans="1:20" ht="16.5" customHeight="1">
      <c r="A66" s="1270"/>
      <c r="B66" s="3"/>
      <c r="C66" s="2"/>
      <c r="D66" s="275">
        <f t="shared" si="8"/>
        <v>0</v>
      </c>
      <c r="E66" s="1273"/>
      <c r="F66" s="382" t="s">
        <v>86</v>
      </c>
      <c r="G66" s="392">
        <v>5</v>
      </c>
      <c r="H66" s="379"/>
      <c r="I66" s="1240"/>
      <c r="J66" s="386" t="s">
        <v>130</v>
      </c>
      <c r="K66" s="383"/>
      <c r="L66" s="379">
        <v>3</v>
      </c>
      <c r="M66" s="1240"/>
      <c r="N66" s="382" t="s">
        <v>87</v>
      </c>
      <c r="O66" s="383">
        <v>5.5</v>
      </c>
      <c r="P66" s="379"/>
      <c r="Q66" s="1273"/>
      <c r="R66" s="3"/>
      <c r="S66" s="2"/>
      <c r="T66" s="276">
        <f t="shared" si="9"/>
        <v>0</v>
      </c>
    </row>
    <row r="67" spans="1:20" ht="16.5">
      <c r="A67" s="1270"/>
      <c r="B67" s="3"/>
      <c r="C67" s="7"/>
      <c r="D67" s="275">
        <f t="shared" si="8"/>
        <v>0</v>
      </c>
      <c r="E67" s="1273"/>
      <c r="F67" s="382" t="s">
        <v>131</v>
      </c>
      <c r="G67" s="387">
        <v>3</v>
      </c>
      <c r="H67" s="379"/>
      <c r="I67" s="1240"/>
      <c r="J67" s="386" t="s">
        <v>132</v>
      </c>
      <c r="K67" s="394"/>
      <c r="L67" s="379">
        <v>1</v>
      </c>
      <c r="M67" s="1240"/>
      <c r="N67" s="382" t="s">
        <v>89</v>
      </c>
      <c r="O67" s="387">
        <v>8</v>
      </c>
      <c r="P67" s="379"/>
      <c r="Q67" s="1273"/>
      <c r="R67" s="3"/>
      <c r="S67" s="7"/>
      <c r="T67" s="276">
        <f t="shared" si="9"/>
        <v>0</v>
      </c>
    </row>
    <row r="68" spans="1:20" ht="16.5">
      <c r="A68" s="1270"/>
      <c r="B68" s="3"/>
      <c r="C68" s="7"/>
      <c r="D68" s="275">
        <f t="shared" si="8"/>
        <v>0</v>
      </c>
      <c r="E68" s="1273"/>
      <c r="F68" s="395" t="s">
        <v>91</v>
      </c>
      <c r="G68" s="387"/>
      <c r="H68" s="379"/>
      <c r="I68" s="1240"/>
      <c r="J68" s="386"/>
      <c r="K68" s="394"/>
      <c r="L68" s="379"/>
      <c r="M68" s="1240"/>
      <c r="N68" s="382"/>
      <c r="O68" s="387"/>
      <c r="P68" s="379"/>
      <c r="Q68" s="1273"/>
      <c r="R68" s="3"/>
      <c r="S68" s="7"/>
      <c r="T68" s="276">
        <f t="shared" si="9"/>
        <v>0</v>
      </c>
    </row>
    <row r="69" spans="1:20" ht="16.5">
      <c r="A69" s="1270"/>
      <c r="B69" s="3"/>
      <c r="C69" s="9"/>
      <c r="D69" s="275">
        <f t="shared" si="8"/>
        <v>0</v>
      </c>
      <c r="E69" s="1273"/>
      <c r="F69" s="395"/>
      <c r="G69" s="394"/>
      <c r="H69" s="379">
        <f>G69*$D$3/1000</f>
        <v>0</v>
      </c>
      <c r="I69" s="1240"/>
      <c r="J69" s="386"/>
      <c r="K69" s="394"/>
      <c r="L69" s="379"/>
      <c r="M69" s="1240"/>
      <c r="N69" s="395"/>
      <c r="O69" s="394"/>
      <c r="P69" s="379">
        <f>O69*$D$3/1000</f>
        <v>0</v>
      </c>
      <c r="Q69" s="1273"/>
      <c r="R69" s="3"/>
      <c r="S69" s="9"/>
      <c r="T69" s="276">
        <f t="shared" si="9"/>
        <v>0</v>
      </c>
    </row>
    <row r="70" spans="1:20" ht="16.5">
      <c r="A70" s="1271"/>
      <c r="B70" s="18"/>
      <c r="C70" s="19"/>
      <c r="D70" s="19">
        <f>SUM(D63:D70)</f>
        <v>0</v>
      </c>
      <c r="E70" s="1274"/>
      <c r="F70" s="391" t="s">
        <v>73</v>
      </c>
      <c r="G70" s="390">
        <f>SUM(G63:G70)</f>
        <v>0</v>
      </c>
      <c r="H70" s="390">
        <f>SUM(H63:H70)</f>
        <v>0</v>
      </c>
      <c r="I70" s="1241"/>
      <c r="J70" s="391" t="s">
        <v>73</v>
      </c>
      <c r="K70" s="390">
        <f>SUM(K63:K70)</f>
        <v>0</v>
      </c>
      <c r="L70" s="390">
        <f>SUM(L63:L70)</f>
        <v>0</v>
      </c>
      <c r="M70" s="1241"/>
      <c r="N70" s="391" t="s">
        <v>73</v>
      </c>
      <c r="O70" s="390">
        <f>SUM(O63:O70)</f>
        <v>0</v>
      </c>
      <c r="P70" s="390" t="e">
        <f>SUM(P63:P70)</f>
        <v>#VALUE!</v>
      </c>
      <c r="Q70" s="1274"/>
      <c r="R70" s="18" t="s">
        <v>73</v>
      </c>
      <c r="S70" s="19">
        <f>SUM(S63:S70)</f>
        <v>0</v>
      </c>
      <c r="T70" s="103">
        <f>SUM(T63:T70)</f>
        <v>0</v>
      </c>
    </row>
    <row r="71" spans="1:20" ht="16.5">
      <c r="A71" s="1275"/>
      <c r="B71" s="3"/>
      <c r="C71" s="282"/>
      <c r="D71" s="275">
        <f>C71*$D$3/1000</f>
        <v>0</v>
      </c>
      <c r="E71" s="1276" t="s">
        <v>92</v>
      </c>
      <c r="F71" s="386" t="s">
        <v>92</v>
      </c>
      <c r="G71" s="396">
        <v>77.5</v>
      </c>
      <c r="H71" s="379"/>
      <c r="I71" s="1266" t="s">
        <v>93</v>
      </c>
      <c r="J71" s="386" t="s">
        <v>93</v>
      </c>
      <c r="K71" s="396">
        <v>77.5</v>
      </c>
      <c r="L71" s="379"/>
      <c r="M71" s="1276" t="s">
        <v>92</v>
      </c>
      <c r="N71" s="386" t="s">
        <v>92</v>
      </c>
      <c r="O71" s="396">
        <v>77.5</v>
      </c>
      <c r="P71" s="379"/>
      <c r="Q71" s="1266"/>
      <c r="R71" s="3"/>
      <c r="S71" s="282"/>
      <c r="T71" s="276">
        <f>S71*$D$3/1000</f>
        <v>0</v>
      </c>
    </row>
    <row r="72" spans="1:20" ht="16.5" customHeight="1">
      <c r="A72" s="1249"/>
      <c r="B72" s="3"/>
      <c r="C72" s="2"/>
      <c r="D72" s="275">
        <f>C72*$D$3/1000</f>
        <v>0</v>
      </c>
      <c r="E72" s="1277"/>
      <c r="F72" s="386" t="s">
        <v>110</v>
      </c>
      <c r="G72" s="383">
        <v>0.5</v>
      </c>
      <c r="H72" s="413">
        <v>0.1</v>
      </c>
      <c r="I72" s="1267"/>
      <c r="J72" s="386" t="s">
        <v>94</v>
      </c>
      <c r="K72" s="383">
        <v>0.5</v>
      </c>
      <c r="L72" s="413">
        <v>0.1</v>
      </c>
      <c r="M72" s="1277"/>
      <c r="N72" s="386" t="s">
        <v>94</v>
      </c>
      <c r="O72" s="383">
        <v>0.5</v>
      </c>
      <c r="P72" s="413">
        <v>0.1</v>
      </c>
      <c r="Q72" s="1267"/>
      <c r="R72" s="3"/>
      <c r="S72" s="2"/>
      <c r="T72" s="276">
        <f>S72*$D$3/1000</f>
        <v>0</v>
      </c>
    </row>
    <row r="73" spans="1:20" ht="16.5">
      <c r="A73" s="1249"/>
      <c r="B73" s="3"/>
      <c r="C73" s="2"/>
      <c r="D73" s="6"/>
      <c r="E73" s="1277"/>
      <c r="F73" s="386"/>
      <c r="G73" s="271"/>
      <c r="H73" s="397"/>
      <c r="I73" s="1267"/>
      <c r="J73" s="398"/>
      <c r="K73" s="399"/>
      <c r="L73" s="400"/>
      <c r="M73" s="1277"/>
      <c r="N73" s="386"/>
      <c r="O73" s="271"/>
      <c r="P73" s="397"/>
      <c r="Q73" s="1267"/>
      <c r="R73" s="3"/>
      <c r="S73" s="2"/>
      <c r="T73" s="104"/>
    </row>
    <row r="74" spans="1:20" ht="16.5">
      <c r="A74" s="1249"/>
      <c r="B74" s="3"/>
      <c r="C74" s="2"/>
      <c r="D74" s="5"/>
      <c r="E74" s="1277"/>
      <c r="F74" s="386" t="s">
        <v>0</v>
      </c>
      <c r="G74" s="271"/>
      <c r="H74" s="401"/>
      <c r="I74" s="1279"/>
      <c r="J74" s="402" t="s">
        <v>95</v>
      </c>
      <c r="K74" s="403">
        <v>19</v>
      </c>
      <c r="L74" s="404"/>
      <c r="M74" s="1277"/>
      <c r="N74" s="386" t="s">
        <v>0</v>
      </c>
      <c r="O74" s="271"/>
      <c r="P74" s="401"/>
      <c r="Q74" s="1267"/>
      <c r="R74" s="3"/>
      <c r="S74" s="2"/>
      <c r="T74" s="105"/>
    </row>
    <row r="75" spans="1:20" ht="16.5">
      <c r="A75" s="1249"/>
      <c r="B75" s="3"/>
      <c r="C75" s="2"/>
      <c r="D75" s="5"/>
      <c r="E75" s="1277"/>
      <c r="F75" s="386" t="s">
        <v>0</v>
      </c>
      <c r="G75" s="271"/>
      <c r="H75" s="401"/>
      <c r="I75" s="1279"/>
      <c r="J75" s="405" t="s">
        <v>96</v>
      </c>
      <c r="K75" s="406"/>
      <c r="L75" s="407"/>
      <c r="M75" s="1277"/>
      <c r="N75" s="386" t="s">
        <v>0</v>
      </c>
      <c r="O75" s="271"/>
      <c r="P75" s="401"/>
      <c r="Q75" s="1267"/>
      <c r="R75" s="3"/>
      <c r="S75" s="2"/>
      <c r="T75" s="105"/>
    </row>
    <row r="76" spans="1:20" ht="16.5">
      <c r="A76" s="1250"/>
      <c r="B76" s="18"/>
      <c r="C76" s="19"/>
      <c r="D76" s="19">
        <f>SUM(D69:D76)</f>
        <v>0</v>
      </c>
      <c r="E76" s="1278"/>
      <c r="F76" s="386"/>
      <c r="G76" s="11"/>
      <c r="H76" s="401"/>
      <c r="I76" s="1268"/>
      <c r="J76" s="408" t="s">
        <v>73</v>
      </c>
      <c r="K76" s="409">
        <f>SUM(K69:K76)</f>
        <v>0</v>
      </c>
      <c r="L76" s="409">
        <f>SUM(L69:L76)</f>
        <v>0</v>
      </c>
      <c r="M76" s="1278"/>
      <c r="N76" s="386"/>
      <c r="O76" s="11"/>
      <c r="P76" s="401"/>
      <c r="Q76" s="1268"/>
      <c r="R76" s="18" t="s">
        <v>73</v>
      </c>
      <c r="S76" s="19">
        <f>SUM(S69:S76)</f>
        <v>0</v>
      </c>
      <c r="T76" s="103">
        <f>SUM(T69:T76)</f>
        <v>0</v>
      </c>
    </row>
    <row r="77" spans="1:20" ht="16.5">
      <c r="A77" s="1282"/>
      <c r="B77" s="1"/>
      <c r="C77" s="2"/>
      <c r="D77" s="275">
        <f aca="true" t="shared" si="10" ref="D77:D84">C77*$D$3/1000</f>
        <v>0</v>
      </c>
      <c r="E77" s="1293" t="s">
        <v>133</v>
      </c>
      <c r="F77" s="386" t="s">
        <v>134</v>
      </c>
      <c r="G77" s="383"/>
      <c r="H77" s="414"/>
      <c r="I77" s="1288" t="s">
        <v>135</v>
      </c>
      <c r="J77" s="382" t="s">
        <v>101</v>
      </c>
      <c r="K77" s="383">
        <v>7</v>
      </c>
      <c r="L77" s="379"/>
      <c r="M77" s="1288" t="s">
        <v>136</v>
      </c>
      <c r="N77" s="382" t="s">
        <v>103</v>
      </c>
      <c r="O77" s="383">
        <v>21</v>
      </c>
      <c r="P77" s="379"/>
      <c r="Q77" s="1288"/>
      <c r="R77" s="1"/>
      <c r="S77" s="2"/>
      <c r="T77" s="275"/>
    </row>
    <row r="78" spans="1:20" ht="16.5">
      <c r="A78" s="1283"/>
      <c r="B78" s="1"/>
      <c r="C78" s="2"/>
      <c r="D78" s="275">
        <f t="shared" si="10"/>
        <v>0</v>
      </c>
      <c r="E78" s="1294"/>
      <c r="F78" s="382" t="s">
        <v>104</v>
      </c>
      <c r="G78" s="383">
        <v>25</v>
      </c>
      <c r="H78" s="410"/>
      <c r="I78" s="1289"/>
      <c r="J78" s="382" t="s">
        <v>137</v>
      </c>
      <c r="K78" s="383">
        <v>0.3</v>
      </c>
      <c r="L78" s="415">
        <v>0.2</v>
      </c>
      <c r="M78" s="1289"/>
      <c r="N78" s="382" t="s">
        <v>111</v>
      </c>
      <c r="O78" s="383"/>
      <c r="P78" s="379"/>
      <c r="Q78" s="1289"/>
      <c r="R78" s="1"/>
      <c r="S78" s="2"/>
      <c r="T78" s="275"/>
    </row>
    <row r="79" spans="1:20" ht="16.5">
      <c r="A79" s="1283"/>
      <c r="B79" s="1"/>
      <c r="C79" s="2"/>
      <c r="D79" s="275">
        <f t="shared" si="10"/>
        <v>0</v>
      </c>
      <c r="E79" s="1294"/>
      <c r="F79" s="382" t="s">
        <v>107</v>
      </c>
      <c r="G79" s="383">
        <v>5.5</v>
      </c>
      <c r="H79" s="379"/>
      <c r="I79" s="1289"/>
      <c r="J79" s="382"/>
      <c r="K79" s="383"/>
      <c r="L79" s="379"/>
      <c r="M79" s="1289"/>
      <c r="N79" s="382" t="s">
        <v>109</v>
      </c>
      <c r="O79" s="383">
        <v>5.5</v>
      </c>
      <c r="P79" s="379"/>
      <c r="Q79" s="1289"/>
      <c r="R79" s="1"/>
      <c r="S79" s="2"/>
      <c r="T79" s="275"/>
    </row>
    <row r="80" spans="1:20" ht="16.5">
      <c r="A80" s="1283"/>
      <c r="B80" s="1"/>
      <c r="C80" s="2"/>
      <c r="D80" s="275">
        <f t="shared" si="10"/>
        <v>0</v>
      </c>
      <c r="E80" s="1294"/>
      <c r="F80" s="386"/>
      <c r="G80" s="383"/>
      <c r="H80" s="379"/>
      <c r="I80" s="1289"/>
      <c r="J80" s="382" t="s">
        <v>110</v>
      </c>
      <c r="K80" s="383">
        <v>1</v>
      </c>
      <c r="L80" s="379"/>
      <c r="M80" s="1289"/>
      <c r="N80" s="382"/>
      <c r="O80" s="383"/>
      <c r="P80" s="379">
        <f>O80*$D$3/1000</f>
        <v>0</v>
      </c>
      <c r="Q80" s="1289"/>
      <c r="R80" s="1"/>
      <c r="S80" s="2"/>
      <c r="T80" s="275"/>
    </row>
    <row r="81" spans="1:20" ht="16.5">
      <c r="A81" s="1283"/>
      <c r="B81" s="13"/>
      <c r="C81" s="2"/>
      <c r="D81" s="275">
        <f t="shared" si="10"/>
        <v>0</v>
      </c>
      <c r="E81" s="1294"/>
      <c r="F81" s="386"/>
      <c r="G81" s="383"/>
      <c r="H81" s="379">
        <f>G81*$D$3/1000</f>
        <v>0</v>
      </c>
      <c r="I81" s="1289"/>
      <c r="J81" s="411"/>
      <c r="K81" s="383"/>
      <c r="L81" s="379">
        <f>K81*$D$3/1000</f>
        <v>0</v>
      </c>
      <c r="M81" s="1289"/>
      <c r="N81" s="411"/>
      <c r="O81" s="383"/>
      <c r="P81" s="379">
        <f>O81*$D$3/1000</f>
        <v>0</v>
      </c>
      <c r="Q81" s="1289"/>
      <c r="R81" s="13"/>
      <c r="S81" s="2"/>
      <c r="T81" s="275"/>
    </row>
    <row r="82" spans="1:20" ht="16.5" customHeight="1">
      <c r="A82" s="1283"/>
      <c r="B82" s="14"/>
      <c r="C82" s="10"/>
      <c r="D82" s="275">
        <f t="shared" si="10"/>
        <v>0</v>
      </c>
      <c r="E82" s="1294"/>
      <c r="F82" s="396"/>
      <c r="G82" s="396"/>
      <c r="H82" s="379">
        <f>G82*$D$3/1000</f>
        <v>0</v>
      </c>
      <c r="I82" s="1289"/>
      <c r="J82" s="14"/>
      <c r="K82" s="387"/>
      <c r="L82" s="379">
        <f>K82*$D$3/1000</f>
        <v>0</v>
      </c>
      <c r="M82" s="1289"/>
      <c r="N82" s="14"/>
      <c r="O82" s="387"/>
      <c r="P82" s="379">
        <f>O82*$D$3/1000</f>
        <v>0</v>
      </c>
      <c r="Q82" s="1289"/>
      <c r="R82" s="14"/>
      <c r="S82" s="10"/>
      <c r="T82" s="275"/>
    </row>
    <row r="83" spans="1:20" ht="16.5">
      <c r="A83" s="1283"/>
      <c r="B83" s="15"/>
      <c r="C83" s="16"/>
      <c r="D83" s="275">
        <f t="shared" si="10"/>
        <v>0</v>
      </c>
      <c r="E83" s="1294"/>
      <c r="F83" s="20"/>
      <c r="G83" s="387"/>
      <c r="H83" s="379">
        <f>G83*$D$3/1000</f>
        <v>0</v>
      </c>
      <c r="I83" s="1289"/>
      <c r="J83" s="15"/>
      <c r="K83" s="412"/>
      <c r="L83" s="379">
        <f>K83*$D$3/1000</f>
        <v>0</v>
      </c>
      <c r="M83" s="1289"/>
      <c r="N83" s="15"/>
      <c r="O83" s="412"/>
      <c r="P83" s="379">
        <f>O83*$D$3/1000</f>
        <v>0</v>
      </c>
      <c r="Q83" s="1289"/>
      <c r="R83" s="15"/>
      <c r="S83" s="16"/>
      <c r="T83" s="275"/>
    </row>
    <row r="84" spans="1:20" ht="16.5">
      <c r="A84" s="1283"/>
      <c r="B84" s="13"/>
      <c r="C84" s="10"/>
      <c r="D84" s="275">
        <f t="shared" si="10"/>
        <v>0</v>
      </c>
      <c r="E84" s="1294"/>
      <c r="F84" s="20"/>
      <c r="G84" s="387"/>
      <c r="H84" s="379">
        <f>G84*$D$3/1000</f>
        <v>0</v>
      </c>
      <c r="I84" s="1289"/>
      <c r="J84" s="411"/>
      <c r="K84" s="387"/>
      <c r="L84" s="379">
        <f>K84*$D$3/1000</f>
        <v>0</v>
      </c>
      <c r="M84" s="1289"/>
      <c r="N84" s="411"/>
      <c r="O84" s="387"/>
      <c r="P84" s="379">
        <f>O84*$D$3/1000</f>
        <v>0</v>
      </c>
      <c r="Q84" s="1289"/>
      <c r="R84" s="13"/>
      <c r="S84" s="10"/>
      <c r="T84" s="275"/>
    </row>
    <row r="85" spans="1:20" ht="16.5">
      <c r="A85" s="1284"/>
      <c r="B85" s="18"/>
      <c r="C85" s="19"/>
      <c r="D85" s="19">
        <f>SUM(D77:D85)</f>
        <v>0</v>
      </c>
      <c r="E85" s="1295"/>
      <c r="F85" s="391" t="s">
        <v>73</v>
      </c>
      <c r="G85" s="390">
        <f>SUM(G77:G85)</f>
        <v>0</v>
      </c>
      <c r="H85" s="390">
        <f>SUM(H77:H85)</f>
        <v>0</v>
      </c>
      <c r="I85" s="1290"/>
      <c r="J85" s="391" t="s">
        <v>73</v>
      </c>
      <c r="K85" s="390">
        <f>SUM(K78:K85)</f>
        <v>0</v>
      </c>
      <c r="L85" s="390">
        <f>SUM(L77:L85)</f>
        <v>0</v>
      </c>
      <c r="M85" s="1290"/>
      <c r="N85" s="391" t="s">
        <v>73</v>
      </c>
      <c r="O85" s="390">
        <f>SUM(O78:O85)</f>
        <v>0</v>
      </c>
      <c r="P85" s="390">
        <f>SUM(P77:P85)</f>
        <v>0</v>
      </c>
      <c r="Q85" s="1290"/>
      <c r="R85" s="18"/>
      <c r="S85" s="19"/>
      <c r="T85" s="19"/>
    </row>
    <row r="86" spans="1:20" ht="16.5">
      <c r="A86" s="283"/>
      <c r="B86" s="271" t="s">
        <v>113</v>
      </c>
      <c r="C86" s="271"/>
      <c r="D86" s="284"/>
      <c r="E86" s="285"/>
      <c r="F86" s="271"/>
      <c r="G86" s="271"/>
      <c r="H86" s="286"/>
      <c r="I86" s="285"/>
      <c r="J86" s="271"/>
      <c r="K86" s="271"/>
      <c r="L86" s="287"/>
      <c r="M86" s="285"/>
      <c r="N86" s="271" t="s">
        <v>113</v>
      </c>
      <c r="O86" s="271"/>
      <c r="P86" s="284">
        <v>2130</v>
      </c>
      <c r="Q86" s="271"/>
      <c r="R86" s="271"/>
      <c r="S86" s="271"/>
      <c r="T86" s="288"/>
    </row>
    <row r="87" spans="1:20" ht="16.5">
      <c r="A87" s="1291" t="s">
        <v>114</v>
      </c>
      <c r="B87" s="24" t="s">
        <v>115</v>
      </c>
      <c r="C87" s="24"/>
      <c r="D87" s="25">
        <v>4.3</v>
      </c>
      <c r="E87" s="1280" t="s">
        <v>114</v>
      </c>
      <c r="F87" s="24" t="s">
        <v>115</v>
      </c>
      <c r="G87" s="24"/>
      <c r="H87" s="25">
        <v>4.8</v>
      </c>
      <c r="I87" s="1280" t="s">
        <v>114</v>
      </c>
      <c r="J87" s="24" t="s">
        <v>115</v>
      </c>
      <c r="K87" s="24"/>
      <c r="L87" s="25">
        <v>4.3</v>
      </c>
      <c r="M87" s="1280" t="s">
        <v>114</v>
      </c>
      <c r="N87" s="24" t="s">
        <v>115</v>
      </c>
      <c r="O87" s="24"/>
      <c r="P87" s="25">
        <v>4.5</v>
      </c>
      <c r="Q87" s="1280" t="s">
        <v>114</v>
      </c>
      <c r="R87" s="24" t="s">
        <v>115</v>
      </c>
      <c r="S87" s="24"/>
      <c r="T87" s="106">
        <v>4.5</v>
      </c>
    </row>
    <row r="88" spans="1:20" ht="16.5">
      <c r="A88" s="1291"/>
      <c r="B88" s="24" t="s">
        <v>116</v>
      </c>
      <c r="C88" s="24"/>
      <c r="D88" s="25">
        <v>2</v>
      </c>
      <c r="E88" s="1280"/>
      <c r="F88" s="24" t="s">
        <v>116</v>
      </c>
      <c r="G88" s="24"/>
      <c r="H88" s="25">
        <v>2</v>
      </c>
      <c r="I88" s="1280"/>
      <c r="J88" s="24" t="s">
        <v>116</v>
      </c>
      <c r="K88" s="24"/>
      <c r="L88" s="25">
        <v>2.2</v>
      </c>
      <c r="M88" s="1280"/>
      <c r="N88" s="24" t="s">
        <v>116</v>
      </c>
      <c r="O88" s="24"/>
      <c r="P88" s="25">
        <v>2</v>
      </c>
      <c r="Q88" s="1280"/>
      <c r="R88" s="24" t="s">
        <v>116</v>
      </c>
      <c r="S88" s="24"/>
      <c r="T88" s="106">
        <v>2.4</v>
      </c>
    </row>
    <row r="89" spans="1:20" ht="16.5">
      <c r="A89" s="1291"/>
      <c r="B89" s="24" t="s">
        <v>117</v>
      </c>
      <c r="C89" s="24"/>
      <c r="D89" s="25">
        <v>1.9</v>
      </c>
      <c r="E89" s="1280"/>
      <c r="F89" s="24" t="s">
        <v>117</v>
      </c>
      <c r="G89" s="24"/>
      <c r="H89" s="25">
        <v>1.5</v>
      </c>
      <c r="I89" s="1280"/>
      <c r="J89" s="24" t="s">
        <v>117</v>
      </c>
      <c r="K89" s="24"/>
      <c r="L89" s="25">
        <v>1.8</v>
      </c>
      <c r="M89" s="1280"/>
      <c r="N89" s="24" t="s">
        <v>117</v>
      </c>
      <c r="O89" s="24"/>
      <c r="P89" s="25">
        <v>1</v>
      </c>
      <c r="Q89" s="1280"/>
      <c r="R89" s="24" t="s">
        <v>117</v>
      </c>
      <c r="S89" s="24"/>
      <c r="T89" s="106">
        <v>2</v>
      </c>
    </row>
    <row r="90" spans="1:20" ht="16.5">
      <c r="A90" s="1291"/>
      <c r="B90" s="24" t="s">
        <v>118</v>
      </c>
      <c r="C90" s="24"/>
      <c r="D90" s="25">
        <v>2.9</v>
      </c>
      <c r="E90" s="1280"/>
      <c r="F90" s="24" t="s">
        <v>118</v>
      </c>
      <c r="G90" s="24"/>
      <c r="H90" s="25">
        <v>2.8</v>
      </c>
      <c r="I90" s="1280"/>
      <c r="J90" s="24" t="s">
        <v>118</v>
      </c>
      <c r="K90" s="24"/>
      <c r="L90" s="25">
        <v>2.9</v>
      </c>
      <c r="M90" s="1280"/>
      <c r="N90" s="24" t="s">
        <v>118</v>
      </c>
      <c r="O90" s="24"/>
      <c r="P90" s="25">
        <v>2.8</v>
      </c>
      <c r="Q90" s="1280"/>
      <c r="R90" s="24" t="s">
        <v>118</v>
      </c>
      <c r="S90" s="24"/>
      <c r="T90" s="106">
        <v>2.5</v>
      </c>
    </row>
    <row r="91" spans="1:20" ht="16.5">
      <c r="A91" s="1291"/>
      <c r="B91" s="24" t="s">
        <v>119</v>
      </c>
      <c r="C91" s="24"/>
      <c r="D91" s="25">
        <v>1</v>
      </c>
      <c r="E91" s="1280"/>
      <c r="F91" s="24" t="s">
        <v>119</v>
      </c>
      <c r="G91" s="24"/>
      <c r="H91" s="25">
        <v>0</v>
      </c>
      <c r="I91" s="1280"/>
      <c r="J91" s="24" t="s">
        <v>119</v>
      </c>
      <c r="K91" s="24"/>
      <c r="L91" s="25">
        <v>0</v>
      </c>
      <c r="M91" s="1280"/>
      <c r="N91" s="24" t="s">
        <v>119</v>
      </c>
      <c r="O91" s="24"/>
      <c r="P91" s="25">
        <v>1</v>
      </c>
      <c r="Q91" s="1280"/>
      <c r="R91" s="24" t="s">
        <v>119</v>
      </c>
      <c r="S91" s="24"/>
      <c r="T91" s="106">
        <v>0</v>
      </c>
    </row>
    <row r="92" spans="1:20" ht="16.5">
      <c r="A92" s="1292"/>
      <c r="B92" s="107" t="s">
        <v>120</v>
      </c>
      <c r="C92" s="107"/>
      <c r="D92" s="108">
        <f>D87*70+D89*25+D91*60+D88*83+D90*45</f>
        <v>705</v>
      </c>
      <c r="E92" s="1281"/>
      <c r="F92" s="107" t="s">
        <v>120</v>
      </c>
      <c r="G92" s="107"/>
      <c r="H92" s="108">
        <f>H87*70+H89*25+H91*60+H88*83+H90*45</f>
        <v>665.5</v>
      </c>
      <c r="I92" s="1281"/>
      <c r="J92" s="107" t="s">
        <v>120</v>
      </c>
      <c r="K92" s="107"/>
      <c r="L92" s="108">
        <f>L87*70+L89*25+L91*60+L88*83+L90*45</f>
        <v>659.1</v>
      </c>
      <c r="M92" s="1281"/>
      <c r="N92" s="107" t="s">
        <v>120</v>
      </c>
      <c r="O92" s="107"/>
      <c r="P92" s="108">
        <f>P87*70+P89*25+P91*60+P88*83+P90*45</f>
        <v>692</v>
      </c>
      <c r="Q92" s="1281"/>
      <c r="R92" s="107" t="s">
        <v>120</v>
      </c>
      <c r="S92" s="107"/>
      <c r="T92" s="109">
        <f>T87*70+T89*25+T91*60+T88*83+T90*45</f>
        <v>676.7</v>
      </c>
    </row>
    <row r="93" spans="1:20" ht="16.5">
      <c r="A93" s="289" t="s">
        <v>2</v>
      </c>
      <c r="B93" s="290"/>
      <c r="C93" s="291"/>
      <c r="D93" s="291"/>
      <c r="E93" s="291"/>
      <c r="F93" s="292"/>
      <c r="G93" s="292"/>
      <c r="H93" s="292"/>
      <c r="I93" s="293"/>
      <c r="J93" s="294"/>
      <c r="K93" s="293"/>
      <c r="L93" s="294"/>
      <c r="M93" s="293"/>
      <c r="N93" s="293"/>
      <c r="O93" s="293"/>
      <c r="P93" s="295"/>
      <c r="Q93" s="140"/>
      <c r="R93" s="141"/>
      <c r="S93" s="141"/>
      <c r="T93" s="141"/>
    </row>
    <row r="94" spans="1:20" ht="16.5">
      <c r="A94" s="296"/>
      <c r="B94" s="297" t="s">
        <v>13</v>
      </c>
      <c r="C94" s="297"/>
      <c r="D94" s="298"/>
      <c r="E94" s="298"/>
      <c r="F94" s="299"/>
      <c r="G94" s="299"/>
      <c r="H94" s="300"/>
      <c r="I94" s="299"/>
      <c r="J94" s="298"/>
      <c r="K94" s="300" t="s">
        <v>14</v>
      </c>
      <c r="L94" s="143"/>
      <c r="M94" s="137"/>
      <c r="N94" s="138"/>
      <c r="O94" s="139"/>
      <c r="P94" s="301"/>
      <c r="Q94" s="296" t="s">
        <v>15</v>
      </c>
      <c r="R94" s="142"/>
      <c r="S94" s="142"/>
      <c r="T94" s="142"/>
    </row>
    <row r="99" spans="6:14" ht="18.75">
      <c r="F99" s="84"/>
      <c r="G99" s="84"/>
      <c r="H99" s="84"/>
      <c r="I99" s="84"/>
      <c r="J99" s="208"/>
      <c r="K99" s="208"/>
      <c r="L99" s="202"/>
      <c r="M99" s="144"/>
      <c r="N99" s="144"/>
    </row>
    <row r="100" spans="6:14" ht="18.75">
      <c r="F100" s="84"/>
      <c r="G100" s="84"/>
      <c r="H100" s="84"/>
      <c r="I100" s="84"/>
      <c r="J100" s="208"/>
      <c r="K100" s="208"/>
      <c r="L100" s="202"/>
      <c r="M100" s="144"/>
      <c r="N100" s="144"/>
    </row>
    <row r="101" spans="6:14" ht="18.75">
      <c r="F101" s="84"/>
      <c r="G101" s="84"/>
      <c r="H101" s="84"/>
      <c r="I101" s="84"/>
      <c r="J101" s="208"/>
      <c r="K101" s="208"/>
      <c r="L101" s="202"/>
      <c r="M101" s="144"/>
      <c r="N101" s="144"/>
    </row>
    <row r="102" spans="6:14" ht="18.75">
      <c r="F102" s="84"/>
      <c r="G102" s="84"/>
      <c r="H102" s="84"/>
      <c r="I102" s="84"/>
      <c r="J102" s="208"/>
      <c r="K102" s="208"/>
      <c r="L102" s="202"/>
      <c r="M102" s="144"/>
      <c r="N102" s="144"/>
    </row>
    <row r="103" spans="6:14" ht="18.75">
      <c r="F103" s="208"/>
      <c r="G103" s="208"/>
      <c r="H103" s="208"/>
      <c r="I103" s="208"/>
      <c r="J103" s="208"/>
      <c r="K103" s="208"/>
      <c r="L103" s="202"/>
      <c r="M103" s="144"/>
      <c r="N103" s="144"/>
    </row>
    <row r="104" spans="6:14" ht="16.5">
      <c r="F104" s="144"/>
      <c r="G104" s="144"/>
      <c r="H104" s="144"/>
      <c r="I104" s="144"/>
      <c r="J104" s="144"/>
      <c r="K104" s="144"/>
      <c r="L104" s="144"/>
      <c r="M104" s="144"/>
      <c r="N104" s="144"/>
    </row>
  </sheetData>
  <sheetProtection/>
  <mergeCells count="72">
    <mergeCell ref="Q87:Q92"/>
    <mergeCell ref="A77:A85"/>
    <mergeCell ref="E77:E85"/>
    <mergeCell ref="I77:I85"/>
    <mergeCell ref="M77:M85"/>
    <mergeCell ref="Q77:Q85"/>
    <mergeCell ref="A87:A92"/>
    <mergeCell ref="E87:E92"/>
    <mergeCell ref="I87:I92"/>
    <mergeCell ref="M87:M92"/>
    <mergeCell ref="Q71:Q76"/>
    <mergeCell ref="A63:A70"/>
    <mergeCell ref="E63:E70"/>
    <mergeCell ref="I63:I70"/>
    <mergeCell ref="M63:M70"/>
    <mergeCell ref="Q63:Q70"/>
    <mergeCell ref="A71:A76"/>
    <mergeCell ref="E71:E76"/>
    <mergeCell ref="I71:I76"/>
    <mergeCell ref="M71:M76"/>
    <mergeCell ref="A49:T49"/>
    <mergeCell ref="A50:A55"/>
    <mergeCell ref="B50:D50"/>
    <mergeCell ref="E50:E55"/>
    <mergeCell ref="F50:H50"/>
    <mergeCell ref="I50:I52"/>
    <mergeCell ref="J50:L50"/>
    <mergeCell ref="M50:M55"/>
    <mergeCell ref="N50:P50"/>
    <mergeCell ref="Q50:Q55"/>
    <mergeCell ref="R50:T50"/>
    <mergeCell ref="I53:I62"/>
    <mergeCell ref="A56:A62"/>
    <mergeCell ref="E56:E62"/>
    <mergeCell ref="M56:M62"/>
    <mergeCell ref="Q56:Q62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75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 outlineLevelRow="1" outlineLevelCol="1"/>
  <cols>
    <col min="1" max="1" width="4.25390625" style="307" customWidth="1"/>
    <col min="2" max="2" width="18.625" style="305" customWidth="1"/>
    <col min="3" max="3" width="4.00390625" style="306" hidden="1" customWidth="1" outlineLevel="1"/>
    <col min="4" max="4" width="9.50390625" style="305" customWidth="1" collapsed="1"/>
    <col min="5" max="5" width="4.625" style="307" customWidth="1"/>
    <col min="6" max="6" width="18.625" style="305" customWidth="1"/>
    <col min="7" max="7" width="4.00390625" style="306" hidden="1" customWidth="1" outlineLevel="1"/>
    <col min="8" max="8" width="9.50390625" style="305" customWidth="1" collapsed="1"/>
    <col min="9" max="9" width="4.625" style="307" customWidth="1"/>
    <col min="10" max="10" width="18.625" style="305" customWidth="1"/>
    <col min="11" max="11" width="4.00390625" style="306" hidden="1" customWidth="1" outlineLevel="1"/>
    <col min="12" max="12" width="9.50390625" style="305" customWidth="1" collapsed="1"/>
    <col min="13" max="13" width="4.625" style="307" customWidth="1"/>
    <col min="14" max="14" width="18.625" style="305" customWidth="1"/>
    <col min="15" max="15" width="4.00390625" style="306" hidden="1" customWidth="1" outlineLevel="1"/>
    <col min="16" max="16" width="9.50390625" style="305" customWidth="1" collapsed="1"/>
    <col min="17" max="17" width="4.625" style="307" customWidth="1"/>
    <col min="18" max="18" width="18.625" style="305" customWidth="1"/>
    <col min="19" max="19" width="3.875" style="306" hidden="1" customWidth="1" outlineLevel="1"/>
    <col min="20" max="20" width="9.50390625" style="305" customWidth="1" collapsed="1"/>
  </cols>
  <sheetData>
    <row r="1" spans="1:20" ht="26.25" thickBot="1">
      <c r="A1" s="1245" t="s">
        <v>256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7"/>
    </row>
    <row r="2" spans="1:20" ht="16.5" customHeight="1">
      <c r="A2" s="1308" t="s">
        <v>257</v>
      </c>
      <c r="B2" s="1311">
        <v>42065</v>
      </c>
      <c r="C2" s="1311"/>
      <c r="D2" s="1311"/>
      <c r="E2" s="1312" t="s">
        <v>258</v>
      </c>
      <c r="F2" s="1315">
        <f>B2+1</f>
        <v>42066</v>
      </c>
      <c r="G2" s="1315"/>
      <c r="H2" s="1315"/>
      <c r="I2" s="1316" t="s">
        <v>259</v>
      </c>
      <c r="J2" s="1318">
        <f>F2+1</f>
        <v>42067</v>
      </c>
      <c r="K2" s="1318"/>
      <c r="L2" s="1318"/>
      <c r="M2" s="1319" t="s">
        <v>258</v>
      </c>
      <c r="N2" s="1322">
        <f>J2+1</f>
        <v>42068</v>
      </c>
      <c r="O2" s="1322"/>
      <c r="P2" s="1322"/>
      <c r="Q2" s="1323" t="s">
        <v>260</v>
      </c>
      <c r="R2" s="1296">
        <f>N2+1</f>
        <v>42069</v>
      </c>
      <c r="S2" s="1296"/>
      <c r="T2" s="1297"/>
    </row>
    <row r="3" spans="1:20" ht="16.5" customHeight="1">
      <c r="A3" s="1309"/>
      <c r="B3" s="366" t="s">
        <v>261</v>
      </c>
      <c r="C3" s="363"/>
      <c r="D3" s="365">
        <v>2100</v>
      </c>
      <c r="E3" s="1313"/>
      <c r="F3" s="359" t="s">
        <v>261</v>
      </c>
      <c r="G3" s="362"/>
      <c r="H3" s="364">
        <f>D3</f>
        <v>2100</v>
      </c>
      <c r="I3" s="1317"/>
      <c r="J3" s="363" t="s">
        <v>261</v>
      </c>
      <c r="K3" s="362"/>
      <c r="L3" s="364">
        <f>H3</f>
        <v>2100</v>
      </c>
      <c r="M3" s="1320"/>
      <c r="N3" s="363" t="s">
        <v>261</v>
      </c>
      <c r="O3" s="362"/>
      <c r="P3" s="364">
        <f>L3</f>
        <v>2100</v>
      </c>
      <c r="Q3" s="1324"/>
      <c r="R3" s="363" t="s">
        <v>261</v>
      </c>
      <c r="S3" s="362"/>
      <c r="T3" s="361">
        <v>2100</v>
      </c>
    </row>
    <row r="4" spans="1:20" ht="15.75">
      <c r="A4" s="1309"/>
      <c r="B4" s="359" t="s">
        <v>262</v>
      </c>
      <c r="C4" s="358" t="s">
        <v>263</v>
      </c>
      <c r="D4" s="360" t="s">
        <v>264</v>
      </c>
      <c r="E4" s="1313"/>
      <c r="F4" s="359" t="s">
        <v>262</v>
      </c>
      <c r="G4" s="358" t="s">
        <v>263</v>
      </c>
      <c r="H4" s="360" t="s">
        <v>265</v>
      </c>
      <c r="I4" s="1317"/>
      <c r="J4" s="359" t="s">
        <v>262</v>
      </c>
      <c r="K4" s="358" t="s">
        <v>263</v>
      </c>
      <c r="L4" s="360" t="s">
        <v>265</v>
      </c>
      <c r="M4" s="1320"/>
      <c r="N4" s="359" t="s">
        <v>262</v>
      </c>
      <c r="O4" s="358" t="s">
        <v>263</v>
      </c>
      <c r="P4" s="360" t="s">
        <v>265</v>
      </c>
      <c r="Q4" s="1324"/>
      <c r="R4" s="359" t="s">
        <v>262</v>
      </c>
      <c r="S4" s="358" t="s">
        <v>263</v>
      </c>
      <c r="T4" s="357" t="s">
        <v>265</v>
      </c>
    </row>
    <row r="5" spans="1:20" ht="13.5" customHeight="1">
      <c r="A5" s="1309"/>
      <c r="B5" s="352" t="s">
        <v>266</v>
      </c>
      <c r="C5" s="354">
        <v>47</v>
      </c>
      <c r="D5" s="332">
        <v>120</v>
      </c>
      <c r="E5" s="1313"/>
      <c r="F5" s="352" t="s">
        <v>266</v>
      </c>
      <c r="G5" s="354">
        <v>47.5</v>
      </c>
      <c r="H5" s="346">
        <f>G5*$D$3/1000</f>
        <v>99.75</v>
      </c>
      <c r="I5" s="1298" t="s">
        <v>267</v>
      </c>
      <c r="J5" s="352" t="s">
        <v>268</v>
      </c>
      <c r="K5" s="356">
        <v>85.5</v>
      </c>
      <c r="L5" s="332">
        <f>K5*$L$3/1000</f>
        <v>179.55</v>
      </c>
      <c r="M5" s="1320"/>
      <c r="N5" s="352" t="s">
        <v>266</v>
      </c>
      <c r="O5" s="354">
        <v>47.5</v>
      </c>
      <c r="P5" s="332">
        <f>O5*$D$3/1000</f>
        <v>99.75</v>
      </c>
      <c r="Q5" s="1324"/>
      <c r="R5" s="352" t="s">
        <v>266</v>
      </c>
      <c r="S5" s="354">
        <v>47.5</v>
      </c>
      <c r="T5" s="331">
        <f>S5*$D$3/1000</f>
        <v>99.75</v>
      </c>
    </row>
    <row r="6" spans="1:20" ht="13.5" customHeight="1">
      <c r="A6" s="1309"/>
      <c r="B6" s="355" t="s">
        <v>269</v>
      </c>
      <c r="C6" s="354">
        <v>14</v>
      </c>
      <c r="D6" s="193">
        <v>10</v>
      </c>
      <c r="E6" s="1313"/>
      <c r="F6" s="355" t="s">
        <v>270</v>
      </c>
      <c r="G6" s="354">
        <v>14.5</v>
      </c>
      <c r="H6" s="346">
        <f>G6*$D$3/1000</f>
        <v>30.45</v>
      </c>
      <c r="I6" s="1298"/>
      <c r="J6" s="160" t="s">
        <v>271</v>
      </c>
      <c r="K6" s="173">
        <v>5</v>
      </c>
      <c r="L6" s="332">
        <f>K6*$L$3/1000</f>
        <v>10.5</v>
      </c>
      <c r="M6" s="1320"/>
      <c r="N6" s="355" t="s">
        <v>270</v>
      </c>
      <c r="O6" s="354">
        <v>14.5</v>
      </c>
      <c r="P6" s="332">
        <f>O6*$D$3/1000</f>
        <v>30.45</v>
      </c>
      <c r="Q6" s="1324"/>
      <c r="R6" s="355" t="s">
        <v>270</v>
      </c>
      <c r="S6" s="354">
        <v>14.5</v>
      </c>
      <c r="T6" s="331">
        <v>25</v>
      </c>
    </row>
    <row r="7" spans="1:21" ht="13.5" customHeight="1">
      <c r="A7" s="1310"/>
      <c r="B7" s="349"/>
      <c r="C7" s="354"/>
      <c r="D7" s="353"/>
      <c r="E7" s="1314"/>
      <c r="F7" s="352"/>
      <c r="G7" s="325"/>
      <c r="H7" s="351"/>
      <c r="I7" s="1298"/>
      <c r="J7" s="160" t="s">
        <v>272</v>
      </c>
      <c r="K7" s="173"/>
      <c r="L7" s="332" t="s">
        <v>273</v>
      </c>
      <c r="M7" s="1321"/>
      <c r="N7" s="349"/>
      <c r="O7" s="325"/>
      <c r="P7" s="350"/>
      <c r="Q7" s="1324"/>
      <c r="R7" s="349" t="s">
        <v>274</v>
      </c>
      <c r="S7" s="348"/>
      <c r="T7" s="377">
        <v>10</v>
      </c>
      <c r="U7" s="216"/>
    </row>
    <row r="8" spans="1:21" ht="14.25" customHeight="1">
      <c r="A8" s="1242" t="s">
        <v>275</v>
      </c>
      <c r="B8" s="1" t="s">
        <v>276</v>
      </c>
      <c r="C8" s="145">
        <v>60</v>
      </c>
      <c r="D8" s="332">
        <f>C8*$D$3/1000</f>
        <v>126</v>
      </c>
      <c r="E8" s="1299" t="s">
        <v>277</v>
      </c>
      <c r="F8" s="210" t="s">
        <v>278</v>
      </c>
      <c r="G8" s="211">
        <v>1</v>
      </c>
      <c r="H8" s="376">
        <v>2050</v>
      </c>
      <c r="I8" s="1298"/>
      <c r="J8" s="160" t="s">
        <v>279</v>
      </c>
      <c r="K8" s="173">
        <v>5</v>
      </c>
      <c r="L8" s="332">
        <f>K8*$L$3/1000</f>
        <v>10.5</v>
      </c>
      <c r="M8" s="1302" t="s">
        <v>280</v>
      </c>
      <c r="N8" s="210" t="s">
        <v>281</v>
      </c>
      <c r="O8" s="145">
        <v>45.5</v>
      </c>
      <c r="P8" s="332">
        <f>O8*$H$3/1000</f>
        <v>95.55</v>
      </c>
      <c r="Q8" s="1305" t="s">
        <v>282</v>
      </c>
      <c r="R8" s="210" t="s">
        <v>283</v>
      </c>
      <c r="S8" s="156">
        <v>47.5</v>
      </c>
      <c r="T8" s="373">
        <f aca="true" t="shared" si="0" ref="T8:T13">S8*$T$3/1000</f>
        <v>99.75</v>
      </c>
      <c r="U8" s="216"/>
    </row>
    <row r="9" spans="1:21" ht="14.25" customHeight="1">
      <c r="A9" s="1243"/>
      <c r="B9" s="1" t="s">
        <v>284</v>
      </c>
      <c r="C9" s="146">
        <v>43</v>
      </c>
      <c r="D9" s="332">
        <f>C9*$D$3/1000</f>
        <v>90.3</v>
      </c>
      <c r="E9" s="1300"/>
      <c r="F9" s="210" t="s">
        <v>285</v>
      </c>
      <c r="G9" s="212">
        <v>1.5</v>
      </c>
      <c r="H9" s="346">
        <f>G9*$D$3/1000</f>
        <v>3.15</v>
      </c>
      <c r="I9" s="1298"/>
      <c r="J9" s="160" t="s">
        <v>286</v>
      </c>
      <c r="K9" s="173">
        <v>10</v>
      </c>
      <c r="L9" s="332">
        <f>K9*$L$3/1000</f>
        <v>21</v>
      </c>
      <c r="M9" s="1303"/>
      <c r="N9" s="210" t="s">
        <v>287</v>
      </c>
      <c r="O9" s="146">
        <v>7</v>
      </c>
      <c r="P9" s="332">
        <f>O9*$H$3/1000</f>
        <v>14.7</v>
      </c>
      <c r="Q9" s="1305"/>
      <c r="R9" s="210" t="s">
        <v>288</v>
      </c>
      <c r="S9" s="167">
        <v>28.5</v>
      </c>
      <c r="T9" s="373">
        <f t="shared" si="0"/>
        <v>59.85</v>
      </c>
      <c r="U9" s="216"/>
    </row>
    <row r="10" spans="1:21" ht="14.25" customHeight="1">
      <c r="A10" s="1243"/>
      <c r="B10" s="1" t="s">
        <v>289</v>
      </c>
      <c r="C10" s="145">
        <v>1</v>
      </c>
      <c r="D10" s="332">
        <f>C10*$D$3/1000</f>
        <v>2.1</v>
      </c>
      <c r="E10" s="1300"/>
      <c r="F10" s="210" t="s">
        <v>290</v>
      </c>
      <c r="G10" s="211">
        <v>1.5</v>
      </c>
      <c r="H10" s="375">
        <f>G10*$D$3/3000</f>
        <v>1.05</v>
      </c>
      <c r="I10" s="1298"/>
      <c r="J10" s="160" t="s">
        <v>291</v>
      </c>
      <c r="K10" s="173">
        <v>10</v>
      </c>
      <c r="L10" s="332">
        <v>18</v>
      </c>
      <c r="M10" s="1303"/>
      <c r="N10" s="210" t="s">
        <v>292</v>
      </c>
      <c r="O10" s="145">
        <v>43</v>
      </c>
      <c r="P10" s="332">
        <v>20</v>
      </c>
      <c r="Q10" s="1305"/>
      <c r="R10" s="210" t="s">
        <v>293</v>
      </c>
      <c r="S10" s="168">
        <v>10</v>
      </c>
      <c r="T10" s="373">
        <f t="shared" si="0"/>
        <v>21</v>
      </c>
      <c r="U10" s="216"/>
    </row>
    <row r="11" spans="1:21" ht="14.25" customHeight="1">
      <c r="A11" s="1243"/>
      <c r="B11" s="1" t="s">
        <v>294</v>
      </c>
      <c r="C11" s="145">
        <v>1</v>
      </c>
      <c r="D11" s="332">
        <f>C11*$D$3/1000</f>
        <v>2.1</v>
      </c>
      <c r="E11" s="1300"/>
      <c r="F11" s="210" t="s">
        <v>295</v>
      </c>
      <c r="G11" s="211"/>
      <c r="H11" s="346" t="s">
        <v>296</v>
      </c>
      <c r="I11" s="1298"/>
      <c r="J11" s="160" t="s">
        <v>297</v>
      </c>
      <c r="K11" s="173">
        <v>28.5</v>
      </c>
      <c r="L11" s="332">
        <f>K11*$L$3/1000</f>
        <v>59.85</v>
      </c>
      <c r="M11" s="1303"/>
      <c r="N11" s="210" t="s">
        <v>298</v>
      </c>
      <c r="O11" s="145">
        <v>43</v>
      </c>
      <c r="P11" s="332">
        <v>70</v>
      </c>
      <c r="Q11" s="1305"/>
      <c r="R11" s="210" t="s">
        <v>299</v>
      </c>
      <c r="S11" s="169">
        <v>7</v>
      </c>
      <c r="T11" s="373">
        <f t="shared" si="0"/>
        <v>14.7</v>
      </c>
      <c r="U11" s="216"/>
    </row>
    <row r="12" spans="1:21" ht="14.25" customHeight="1">
      <c r="A12" s="1243"/>
      <c r="B12" s="1" t="s">
        <v>300</v>
      </c>
      <c r="C12" s="145">
        <v>1.5</v>
      </c>
      <c r="D12" s="332">
        <f>C12*$D$3/1000</f>
        <v>3.15</v>
      </c>
      <c r="E12" s="1300"/>
      <c r="F12" s="210" t="s">
        <v>301</v>
      </c>
      <c r="G12" s="211">
        <v>0.3</v>
      </c>
      <c r="H12" s="374">
        <f>G12*$D$3/1000</f>
        <v>0.63</v>
      </c>
      <c r="I12" s="1298"/>
      <c r="J12" s="160" t="s">
        <v>302</v>
      </c>
      <c r="K12" s="173">
        <v>5</v>
      </c>
      <c r="L12" s="332">
        <v>15</v>
      </c>
      <c r="M12" s="1303"/>
      <c r="N12" s="210" t="s">
        <v>303</v>
      </c>
      <c r="O12" s="145">
        <v>1</v>
      </c>
      <c r="P12" s="332">
        <f>O12*$H$3/1000</f>
        <v>2.1</v>
      </c>
      <c r="Q12" s="1305"/>
      <c r="R12" s="210" t="s">
        <v>304</v>
      </c>
      <c r="S12" s="145">
        <v>3</v>
      </c>
      <c r="T12" s="373">
        <f t="shared" si="0"/>
        <v>6.3</v>
      </c>
      <c r="U12" s="216"/>
    </row>
    <row r="13" spans="1:20" ht="14.25" customHeight="1">
      <c r="A13" s="1243"/>
      <c r="B13" s="1" t="s">
        <v>305</v>
      </c>
      <c r="C13" s="145"/>
      <c r="D13" s="332" t="s">
        <v>306</v>
      </c>
      <c r="E13" s="1300"/>
      <c r="F13" s="210" t="s">
        <v>0</v>
      </c>
      <c r="G13" s="213"/>
      <c r="H13" s="346"/>
      <c r="I13" s="1298"/>
      <c r="J13" s="160" t="s">
        <v>290</v>
      </c>
      <c r="K13" s="173"/>
      <c r="L13" s="332" t="s">
        <v>306</v>
      </c>
      <c r="M13" s="1303"/>
      <c r="N13" s="1" t="s">
        <v>307</v>
      </c>
      <c r="O13" s="147">
        <v>2</v>
      </c>
      <c r="P13" s="332">
        <f>O13*$H$3/1000</f>
        <v>4.2</v>
      </c>
      <c r="Q13" s="1305"/>
      <c r="R13" s="210" t="s">
        <v>285</v>
      </c>
      <c r="S13" s="147">
        <v>1</v>
      </c>
      <c r="T13" s="373">
        <f t="shared" si="0"/>
        <v>2.1</v>
      </c>
    </row>
    <row r="14" spans="1:25" ht="14.25" customHeight="1">
      <c r="A14" s="1244"/>
      <c r="B14" s="123" t="s">
        <v>308</v>
      </c>
      <c r="C14" s="148">
        <f>SUM(C8:C13)</f>
        <v>106.5</v>
      </c>
      <c r="D14" s="148">
        <f>SUM(D8:D13)</f>
        <v>223.65</v>
      </c>
      <c r="E14" s="1301"/>
      <c r="F14" s="210" t="s">
        <v>0</v>
      </c>
      <c r="G14" s="214">
        <f>SUM(G8:G13)</f>
        <v>4.3</v>
      </c>
      <c r="H14" s="217">
        <f>SUM(H8:H13)</f>
        <v>2054.8300000000004</v>
      </c>
      <c r="I14" s="1298"/>
      <c r="J14" s="123" t="s">
        <v>308</v>
      </c>
      <c r="K14" s="148">
        <f>SUM(K8:K13)</f>
        <v>58.5</v>
      </c>
      <c r="L14" s="148">
        <f>SUM(L8:L13)</f>
        <v>124.35</v>
      </c>
      <c r="M14" s="1304"/>
      <c r="N14" s="123" t="s">
        <v>308</v>
      </c>
      <c r="O14" s="148">
        <f>SUM(O8:O13)</f>
        <v>141.5</v>
      </c>
      <c r="P14" s="148">
        <f>SUM(P8:P13)</f>
        <v>206.54999999999998</v>
      </c>
      <c r="Q14" s="1305"/>
      <c r="R14" s="123" t="s">
        <v>308</v>
      </c>
      <c r="S14" s="220">
        <f>SUM(S8:S13)</f>
        <v>97</v>
      </c>
      <c r="T14" s="372">
        <f>SUM(T8:T13)</f>
        <v>203.7</v>
      </c>
      <c r="V14" s="216"/>
      <c r="W14" s="241"/>
      <c r="X14" s="371"/>
      <c r="Y14" s="144"/>
    </row>
    <row r="15" spans="1:25" ht="14.25" customHeight="1">
      <c r="A15" s="1272" t="s">
        <v>309</v>
      </c>
      <c r="B15" s="112" t="s">
        <v>310</v>
      </c>
      <c r="C15" s="119">
        <v>4.5</v>
      </c>
      <c r="D15" s="339">
        <f>C15*$P$3/1000</f>
        <v>9.45</v>
      </c>
      <c r="E15" s="1328" t="s">
        <v>311</v>
      </c>
      <c r="F15" s="210" t="s">
        <v>312</v>
      </c>
      <c r="G15" s="215">
        <v>45.5</v>
      </c>
      <c r="H15" s="332">
        <f aca="true" t="shared" si="1" ref="H15:H21">G15*$D$3/1000</f>
        <v>95.55</v>
      </c>
      <c r="I15" s="1272" t="s">
        <v>313</v>
      </c>
      <c r="J15" s="159" t="s">
        <v>314</v>
      </c>
      <c r="K15" s="156">
        <v>34.5</v>
      </c>
      <c r="L15" s="346">
        <f>K15*$D$3/1000</f>
        <v>72.45</v>
      </c>
      <c r="M15" s="1331" t="s">
        <v>315</v>
      </c>
      <c r="N15" s="204" t="s">
        <v>316</v>
      </c>
      <c r="O15" s="184">
        <v>85.6</v>
      </c>
      <c r="P15" s="339">
        <v>190</v>
      </c>
      <c r="Q15" s="1273" t="s">
        <v>317</v>
      </c>
      <c r="R15" s="218" t="s">
        <v>318</v>
      </c>
      <c r="S15" s="219">
        <v>7</v>
      </c>
      <c r="T15" s="345">
        <f aca="true" t="shared" si="2" ref="T15:T21">S15*$T$3/1000</f>
        <v>14.7</v>
      </c>
      <c r="V15" s="216"/>
      <c r="W15" s="242"/>
      <c r="X15" s="371"/>
      <c r="Y15" s="144"/>
    </row>
    <row r="16" spans="1:25" ht="14.25" customHeight="1">
      <c r="A16" s="1273"/>
      <c r="B16" s="112" t="s">
        <v>319</v>
      </c>
      <c r="C16" s="119">
        <v>84.5</v>
      </c>
      <c r="D16" s="339">
        <f>C16*$P$3/1000</f>
        <v>177.45</v>
      </c>
      <c r="E16" s="1329"/>
      <c r="F16" s="210" t="s">
        <v>320</v>
      </c>
      <c r="G16" s="215">
        <v>12</v>
      </c>
      <c r="H16" s="332">
        <f t="shared" si="1"/>
        <v>25.2</v>
      </c>
      <c r="I16" s="1273"/>
      <c r="J16" s="159" t="s">
        <v>321</v>
      </c>
      <c r="K16" s="156">
        <v>60</v>
      </c>
      <c r="L16" s="346">
        <f>K16*$D$3/1000</f>
        <v>126</v>
      </c>
      <c r="M16" s="1331"/>
      <c r="N16" s="204" t="s">
        <v>322</v>
      </c>
      <c r="O16" s="121">
        <v>4.5</v>
      </c>
      <c r="P16" s="339">
        <f>O16*$D$3/1000</f>
        <v>9.45</v>
      </c>
      <c r="Q16" s="1273"/>
      <c r="R16" s="210" t="s">
        <v>310</v>
      </c>
      <c r="S16" s="156">
        <v>49.5</v>
      </c>
      <c r="T16" s="331">
        <f t="shared" si="2"/>
        <v>103.95</v>
      </c>
      <c r="V16" s="216"/>
      <c r="W16" s="241"/>
      <c r="X16" s="371"/>
      <c r="Y16" s="144"/>
    </row>
    <row r="17" spans="1:25" ht="14.25" customHeight="1">
      <c r="A17" s="1273"/>
      <c r="B17" s="112" t="s">
        <v>287</v>
      </c>
      <c r="C17" s="119">
        <v>5</v>
      </c>
      <c r="D17" s="339">
        <f>C17*$P$3/1000</f>
        <v>10.5</v>
      </c>
      <c r="E17" s="1329"/>
      <c r="F17" s="210" t="s">
        <v>279</v>
      </c>
      <c r="G17" s="215">
        <v>10</v>
      </c>
      <c r="H17" s="332">
        <f t="shared" si="1"/>
        <v>21</v>
      </c>
      <c r="I17" s="1273"/>
      <c r="J17" s="161" t="s">
        <v>323</v>
      </c>
      <c r="K17" s="156">
        <v>10</v>
      </c>
      <c r="L17" s="346">
        <f>K17*$D$3/1000</f>
        <v>21</v>
      </c>
      <c r="M17" s="1331"/>
      <c r="N17" s="204" t="s">
        <v>279</v>
      </c>
      <c r="O17" s="121"/>
      <c r="P17" s="339">
        <v>10</v>
      </c>
      <c r="Q17" s="1273"/>
      <c r="R17" s="210" t="s">
        <v>320</v>
      </c>
      <c r="S17" s="156">
        <v>14.5</v>
      </c>
      <c r="T17" s="331">
        <f t="shared" si="2"/>
        <v>30.45</v>
      </c>
      <c r="V17" s="216"/>
      <c r="W17" s="241"/>
      <c r="X17" s="371"/>
      <c r="Y17" s="144"/>
    </row>
    <row r="18" spans="1:27" ht="14.25" customHeight="1">
      <c r="A18" s="1273"/>
      <c r="B18" s="112" t="s">
        <v>324</v>
      </c>
      <c r="C18" s="119">
        <v>1</v>
      </c>
      <c r="D18" s="339">
        <v>1</v>
      </c>
      <c r="E18" s="1329"/>
      <c r="F18" s="210" t="s">
        <v>325</v>
      </c>
      <c r="G18" s="211">
        <v>5</v>
      </c>
      <c r="H18" s="332">
        <f t="shared" si="1"/>
        <v>10.5</v>
      </c>
      <c r="I18" s="1273"/>
      <c r="J18" s="162" t="s">
        <v>326</v>
      </c>
      <c r="K18" s="163">
        <v>0.5</v>
      </c>
      <c r="L18" s="346">
        <f>K18*$D$3/1000</f>
        <v>1.05</v>
      </c>
      <c r="M18" s="1331"/>
      <c r="N18" s="204" t="s">
        <v>327</v>
      </c>
      <c r="O18" s="121"/>
      <c r="P18" s="339" t="s">
        <v>328</v>
      </c>
      <c r="Q18" s="1273"/>
      <c r="R18" s="210" t="s">
        <v>304</v>
      </c>
      <c r="S18" s="156">
        <v>10</v>
      </c>
      <c r="T18" s="331">
        <f t="shared" si="2"/>
        <v>21</v>
      </c>
      <c r="V18" s="216"/>
      <c r="W18" s="241"/>
      <c r="X18" s="371"/>
      <c r="Y18" s="144"/>
      <c r="Z18" s="144"/>
      <c r="AA18" s="144"/>
    </row>
    <row r="19" spans="1:27" ht="14.25" customHeight="1">
      <c r="A19" s="1273"/>
      <c r="B19" s="113" t="s">
        <v>279</v>
      </c>
      <c r="C19" s="12">
        <v>5</v>
      </c>
      <c r="D19" s="339">
        <f>C19*$P$3/1000</f>
        <v>10.5</v>
      </c>
      <c r="E19" s="1329"/>
      <c r="F19" s="210" t="s">
        <v>287</v>
      </c>
      <c r="G19" s="211">
        <v>4.5</v>
      </c>
      <c r="H19" s="332">
        <f t="shared" si="1"/>
        <v>9.45</v>
      </c>
      <c r="I19" s="1273"/>
      <c r="J19" s="3" t="s">
        <v>329</v>
      </c>
      <c r="K19" s="150"/>
      <c r="L19" s="370">
        <v>1</v>
      </c>
      <c r="M19" s="1331"/>
      <c r="N19" s="120" t="s">
        <v>307</v>
      </c>
      <c r="O19" s="121"/>
      <c r="P19" s="339">
        <v>3</v>
      </c>
      <c r="Q19" s="1273"/>
      <c r="R19" s="210" t="s">
        <v>307</v>
      </c>
      <c r="S19" s="172">
        <v>3</v>
      </c>
      <c r="T19" s="331">
        <f t="shared" si="2"/>
        <v>6.3</v>
      </c>
      <c r="V19" s="243"/>
      <c r="W19" s="244"/>
      <c r="X19" s="371"/>
      <c r="Y19" s="144"/>
      <c r="Z19" s="144"/>
      <c r="AA19" s="144"/>
    </row>
    <row r="20" spans="1:27" ht="14.25" customHeight="1">
      <c r="A20" s="1273"/>
      <c r="B20" s="113"/>
      <c r="C20" s="7"/>
      <c r="D20" s="339"/>
      <c r="E20" s="1329"/>
      <c r="F20" s="210" t="s">
        <v>307</v>
      </c>
      <c r="G20" s="211">
        <v>1</v>
      </c>
      <c r="H20" s="332">
        <f t="shared" si="1"/>
        <v>2.1</v>
      </c>
      <c r="I20" s="1273"/>
      <c r="J20" s="162"/>
      <c r="K20" s="163"/>
      <c r="L20" s="346"/>
      <c r="M20" s="1331"/>
      <c r="N20" s="120"/>
      <c r="O20" s="12"/>
      <c r="P20" s="339"/>
      <c r="Q20" s="1273"/>
      <c r="R20" s="3"/>
      <c r="S20" s="149"/>
      <c r="T20" s="331">
        <f t="shared" si="2"/>
        <v>0</v>
      </c>
      <c r="V20" s="245"/>
      <c r="W20" s="246"/>
      <c r="X20" s="246"/>
      <c r="Y20" s="144"/>
      <c r="Z20" s="144"/>
      <c r="AA20" s="144"/>
    </row>
    <row r="21" spans="1:27" ht="14.25" customHeight="1">
      <c r="A21" s="1273"/>
      <c r="B21" s="113"/>
      <c r="C21" s="9"/>
      <c r="D21" s="339"/>
      <c r="E21" s="1329"/>
      <c r="F21" s="210" t="s">
        <v>330</v>
      </c>
      <c r="G21" s="211">
        <v>1</v>
      </c>
      <c r="H21" s="332">
        <f t="shared" si="1"/>
        <v>2.1</v>
      </c>
      <c r="I21" s="1273"/>
      <c r="J21" s="3"/>
      <c r="K21" s="150"/>
      <c r="L21" s="370"/>
      <c r="M21" s="1331"/>
      <c r="N21" s="113"/>
      <c r="O21" s="9"/>
      <c r="P21" s="339">
        <f>O21*$D$3/1000</f>
        <v>0</v>
      </c>
      <c r="Q21" s="1273"/>
      <c r="R21" s="3"/>
      <c r="S21" s="150"/>
      <c r="T21" s="331">
        <f t="shared" si="2"/>
        <v>0</v>
      </c>
      <c r="V21" s="247"/>
      <c r="W21" s="248"/>
      <c r="X21" s="369"/>
      <c r="Y21" s="144"/>
      <c r="Z21" s="144"/>
      <c r="AA21" s="144"/>
    </row>
    <row r="22" spans="1:27" ht="14.25" customHeight="1">
      <c r="A22" s="1274"/>
      <c r="B22" s="124" t="s">
        <v>308</v>
      </c>
      <c r="C22" s="148">
        <f>SUM(C15:C21)</f>
        <v>100</v>
      </c>
      <c r="D22" s="148">
        <f>SUM(D15:D21)</f>
        <v>208.89999999999998</v>
      </c>
      <c r="E22" s="1330"/>
      <c r="F22" s="164" t="s">
        <v>308</v>
      </c>
      <c r="G22" s="148">
        <f>SUM(G15:G21)</f>
        <v>79</v>
      </c>
      <c r="H22" s="148">
        <f>SUM(H15:H21)</f>
        <v>165.89999999999998</v>
      </c>
      <c r="I22" s="1274"/>
      <c r="J22" s="123" t="s">
        <v>308</v>
      </c>
      <c r="K22" s="148">
        <f>SUM(K15:K21)</f>
        <v>105</v>
      </c>
      <c r="L22" s="217">
        <f>SUM(L15:L21)</f>
        <v>221.5</v>
      </c>
      <c r="M22" s="1331"/>
      <c r="N22" s="124" t="s">
        <v>308</v>
      </c>
      <c r="O22" s="125">
        <f>SUM(O15:O21)</f>
        <v>90.1</v>
      </c>
      <c r="P22" s="125">
        <f>SUM(P15:P21)</f>
        <v>212.45</v>
      </c>
      <c r="Q22" s="1274"/>
      <c r="R22" s="123" t="s">
        <v>308</v>
      </c>
      <c r="S22" s="148">
        <f>SUM(S15:S21)</f>
        <v>84</v>
      </c>
      <c r="T22" s="170">
        <f>SUM(T15:T21)</f>
        <v>176.4</v>
      </c>
      <c r="V22" s="247"/>
      <c r="W22" s="248"/>
      <c r="X22" s="369"/>
      <c r="Y22" s="144"/>
      <c r="Z22" s="144"/>
      <c r="AA22" s="144"/>
    </row>
    <row r="23" spans="1:27" ht="13.5" customHeight="1">
      <c r="A23" s="1332" t="s">
        <v>331</v>
      </c>
      <c r="B23" s="3" t="s">
        <v>332</v>
      </c>
      <c r="C23" s="333">
        <v>76</v>
      </c>
      <c r="D23" s="332">
        <f>C23*$D$3/1000</f>
        <v>159.6</v>
      </c>
      <c r="E23" s="1333" t="s">
        <v>333</v>
      </c>
      <c r="F23" s="3" t="s">
        <v>334</v>
      </c>
      <c r="G23" s="333">
        <v>76</v>
      </c>
      <c r="H23" s="332">
        <f>G23*$D$3/1000</f>
        <v>159.6</v>
      </c>
      <c r="I23" s="1325" t="s">
        <v>331</v>
      </c>
      <c r="J23" s="3" t="s">
        <v>335</v>
      </c>
      <c r="K23" s="333">
        <v>77.5</v>
      </c>
      <c r="L23" s="332">
        <v>160</v>
      </c>
      <c r="M23" s="1337" t="s">
        <v>333</v>
      </c>
      <c r="N23" s="3" t="s">
        <v>336</v>
      </c>
      <c r="O23" s="333">
        <v>77.5</v>
      </c>
      <c r="P23" s="332">
        <v>160</v>
      </c>
      <c r="Q23" s="1325" t="s">
        <v>331</v>
      </c>
      <c r="R23" s="3" t="s">
        <v>337</v>
      </c>
      <c r="S23" s="333">
        <v>77.5</v>
      </c>
      <c r="T23" s="331">
        <v>160</v>
      </c>
      <c r="V23" s="247"/>
      <c r="W23" s="248"/>
      <c r="X23" s="369"/>
      <c r="Y23" s="144"/>
      <c r="Z23" s="144"/>
      <c r="AA23" s="144"/>
    </row>
    <row r="24" spans="1:27" ht="13.5" customHeight="1">
      <c r="A24" s="1309"/>
      <c r="B24" s="3" t="s">
        <v>338</v>
      </c>
      <c r="C24" s="172">
        <v>0.5</v>
      </c>
      <c r="D24" s="332">
        <f>C24*$D$3/1000</f>
        <v>1.05</v>
      </c>
      <c r="E24" s="1334"/>
      <c r="F24" s="3" t="s">
        <v>285</v>
      </c>
      <c r="G24" s="172">
        <v>0.5</v>
      </c>
      <c r="H24" s="332">
        <f>G24*$D$3/1000</f>
        <v>1.05</v>
      </c>
      <c r="I24" s="1326"/>
      <c r="J24" s="3" t="s">
        <v>338</v>
      </c>
      <c r="K24" s="172">
        <v>0.5</v>
      </c>
      <c r="L24" s="332">
        <f>K24*$D$3/1000</f>
        <v>1.05</v>
      </c>
      <c r="M24" s="1338"/>
      <c r="N24" s="3" t="s">
        <v>338</v>
      </c>
      <c r="O24" s="172">
        <v>0.5</v>
      </c>
      <c r="P24" s="332">
        <f>O24*$D$3/1000</f>
        <v>1.05</v>
      </c>
      <c r="Q24" s="1326"/>
      <c r="R24" s="3" t="s">
        <v>338</v>
      </c>
      <c r="S24" s="172">
        <v>0.5</v>
      </c>
      <c r="T24" s="331">
        <f>S24*$D$3/1000</f>
        <v>1.05</v>
      </c>
      <c r="V24" s="247"/>
      <c r="W24" s="248"/>
      <c r="X24" s="369"/>
      <c r="Y24" s="144"/>
      <c r="Z24" s="144"/>
      <c r="AA24" s="144"/>
    </row>
    <row r="25" spans="1:27" ht="13.5" customHeight="1" thickBot="1">
      <c r="A25" s="1309"/>
      <c r="B25" s="3"/>
      <c r="C25" s="172"/>
      <c r="D25" s="6"/>
      <c r="E25" s="1334"/>
      <c r="F25" s="3"/>
      <c r="G25" s="325"/>
      <c r="H25" s="6"/>
      <c r="I25" s="1326"/>
      <c r="J25" s="21"/>
      <c r="K25" s="174"/>
      <c r="L25" s="338"/>
      <c r="M25" s="1338"/>
      <c r="N25" s="3"/>
      <c r="O25" s="325"/>
      <c r="P25" s="6"/>
      <c r="Q25" s="1326"/>
      <c r="R25" s="3"/>
      <c r="S25" s="172"/>
      <c r="T25" s="104"/>
      <c r="V25" s="249"/>
      <c r="W25" s="250"/>
      <c r="X25" s="369"/>
      <c r="Y25" s="144"/>
      <c r="Z25" s="144"/>
      <c r="AA25" s="144"/>
    </row>
    <row r="26" spans="1:27" ht="13.5" customHeight="1">
      <c r="A26" s="1309"/>
      <c r="B26" s="3"/>
      <c r="C26" s="172"/>
      <c r="D26" s="5"/>
      <c r="E26" s="1334"/>
      <c r="F26" s="3" t="s">
        <v>0</v>
      </c>
      <c r="G26" s="325"/>
      <c r="H26" s="5"/>
      <c r="I26" s="1336"/>
      <c r="J26" s="110" t="s">
        <v>339</v>
      </c>
      <c r="K26" s="175">
        <v>19</v>
      </c>
      <c r="L26" s="343">
        <f>K26*$D$3/1000</f>
        <v>39.9</v>
      </c>
      <c r="M26" s="1338"/>
      <c r="N26" s="3" t="s">
        <v>0</v>
      </c>
      <c r="O26" s="325"/>
      <c r="P26" s="5"/>
      <c r="Q26" s="1326"/>
      <c r="R26" s="3"/>
      <c r="S26" s="172"/>
      <c r="T26" s="105"/>
      <c r="V26" s="249"/>
      <c r="W26" s="251"/>
      <c r="X26" s="369"/>
      <c r="Y26" s="144"/>
      <c r="Z26" s="144"/>
      <c r="AA26" s="144"/>
    </row>
    <row r="27" spans="1:27" ht="13.5" customHeight="1" thickBot="1">
      <c r="A27" s="1309"/>
      <c r="B27" s="3"/>
      <c r="C27" s="172"/>
      <c r="D27" s="5"/>
      <c r="E27" s="1334"/>
      <c r="F27" s="3" t="s">
        <v>0</v>
      </c>
      <c r="G27" s="325"/>
      <c r="H27" s="5"/>
      <c r="I27" s="1336"/>
      <c r="J27" s="22" t="s">
        <v>340</v>
      </c>
      <c r="K27" s="176"/>
      <c r="L27" s="23" t="s">
        <v>341</v>
      </c>
      <c r="M27" s="1338"/>
      <c r="N27" s="3" t="s">
        <v>0</v>
      </c>
      <c r="O27" s="325"/>
      <c r="P27" s="5"/>
      <c r="Q27" s="1326"/>
      <c r="R27" s="3"/>
      <c r="S27" s="172"/>
      <c r="T27" s="105"/>
      <c r="V27" s="249"/>
      <c r="W27" s="252"/>
      <c r="X27" s="369"/>
      <c r="Y27" s="144"/>
      <c r="Z27" s="144"/>
      <c r="AA27" s="144"/>
    </row>
    <row r="28" spans="1:27" ht="13.5" customHeight="1">
      <c r="A28" s="1310"/>
      <c r="B28" s="151" t="s">
        <v>308</v>
      </c>
      <c r="C28" s="148">
        <f>SUM(C21:C28)</f>
        <v>0</v>
      </c>
      <c r="D28" s="148">
        <f>SUM(D21:D28)</f>
        <v>0</v>
      </c>
      <c r="E28" s="1335"/>
      <c r="F28" s="3"/>
      <c r="G28" s="158"/>
      <c r="H28" s="5"/>
      <c r="I28" s="1327"/>
      <c r="J28" s="164" t="s">
        <v>308</v>
      </c>
      <c r="K28" s="165">
        <f>SUM(K21:K28)</f>
        <v>0</v>
      </c>
      <c r="L28" s="165">
        <f>SUM(L21:L28)</f>
        <v>0</v>
      </c>
      <c r="M28" s="1339"/>
      <c r="N28" s="3"/>
      <c r="O28" s="158"/>
      <c r="P28" s="5"/>
      <c r="Q28" s="1327"/>
      <c r="R28" s="123" t="s">
        <v>308</v>
      </c>
      <c r="S28" s="148">
        <f>SUM(S21:S28)</f>
        <v>0</v>
      </c>
      <c r="T28" s="170">
        <f>SUM(T21:T28)</f>
        <v>0</v>
      </c>
      <c r="V28" s="253"/>
      <c r="W28" s="254"/>
      <c r="X28" s="254"/>
      <c r="Y28" s="144"/>
      <c r="Z28" s="144"/>
      <c r="AA28" s="144"/>
    </row>
    <row r="29" spans="1:27" ht="14.25" customHeight="1">
      <c r="A29" s="1282" t="s">
        <v>342</v>
      </c>
      <c r="B29" s="1" t="s">
        <v>289</v>
      </c>
      <c r="C29" s="172">
        <v>1.5</v>
      </c>
      <c r="D29" s="332">
        <f>C29*$D$3/1000</f>
        <v>3.15</v>
      </c>
      <c r="E29" s="1343" t="s">
        <v>343</v>
      </c>
      <c r="F29" s="186" t="s">
        <v>3</v>
      </c>
      <c r="G29" s="119">
        <v>33.5</v>
      </c>
      <c r="H29" s="339">
        <f>G29*$D$3/1000</f>
        <v>70.35</v>
      </c>
      <c r="I29" s="1288" t="s">
        <v>344</v>
      </c>
      <c r="J29" s="114" t="s">
        <v>345</v>
      </c>
      <c r="K29" s="115"/>
      <c r="L29" s="332" t="s">
        <v>346</v>
      </c>
      <c r="M29" s="1346" t="s">
        <v>347</v>
      </c>
      <c r="N29" s="1" t="s">
        <v>348</v>
      </c>
      <c r="O29" s="172">
        <v>25</v>
      </c>
      <c r="P29" s="332">
        <f>O29*$D$3/1000</f>
        <v>52.5</v>
      </c>
      <c r="Q29" s="1285" t="s">
        <v>349</v>
      </c>
      <c r="R29" s="159" t="s">
        <v>350</v>
      </c>
      <c r="S29" s="156">
        <v>7</v>
      </c>
      <c r="T29" s="331">
        <f>S29*$T$3/1000</f>
        <v>14.7</v>
      </c>
      <c r="V29" s="368"/>
      <c r="W29" s="368"/>
      <c r="X29" s="368"/>
      <c r="Y29" s="144"/>
      <c r="Z29" s="144"/>
      <c r="AA29" s="144"/>
    </row>
    <row r="30" spans="1:27" ht="14.25" customHeight="1">
      <c r="A30" s="1283"/>
      <c r="B30" s="1" t="s">
        <v>351</v>
      </c>
      <c r="C30" s="172">
        <v>1.2</v>
      </c>
      <c r="D30" s="342">
        <f>C30*$D$3/450</f>
        <v>5.6</v>
      </c>
      <c r="E30" s="1344"/>
      <c r="F30" s="112" t="s">
        <v>352</v>
      </c>
      <c r="G30" s="119">
        <v>5</v>
      </c>
      <c r="H30" s="339">
        <f>G30*$D$3/1000</f>
        <v>10.5</v>
      </c>
      <c r="I30" s="1289"/>
      <c r="J30" s="1"/>
      <c r="K30" s="172"/>
      <c r="L30" s="332"/>
      <c r="M30" s="1347"/>
      <c r="N30" s="1" t="s">
        <v>353</v>
      </c>
      <c r="O30" s="172">
        <v>6</v>
      </c>
      <c r="P30" s="332">
        <f>O30*$D$3/1000</f>
        <v>12.6</v>
      </c>
      <c r="Q30" s="1286"/>
      <c r="R30" s="159" t="s">
        <v>354</v>
      </c>
      <c r="S30" s="156">
        <v>14.5</v>
      </c>
      <c r="T30" s="331">
        <f>S30*$T$3/1000</f>
        <v>30.45</v>
      </c>
      <c r="V30" s="144"/>
      <c r="W30" s="144"/>
      <c r="X30" s="144"/>
      <c r="Y30" s="144"/>
      <c r="Z30" s="144"/>
      <c r="AA30" s="144"/>
    </row>
    <row r="31" spans="1:27" ht="14.25" customHeight="1">
      <c r="A31" s="1283"/>
      <c r="B31" s="1" t="s">
        <v>355</v>
      </c>
      <c r="C31" s="172">
        <v>43</v>
      </c>
      <c r="D31" s="332">
        <f>C31*$D$3/1000</f>
        <v>90.3</v>
      </c>
      <c r="E31" s="1344"/>
      <c r="F31" s="112" t="s">
        <v>356</v>
      </c>
      <c r="G31" s="119">
        <v>4</v>
      </c>
      <c r="H31" s="339">
        <v>9</v>
      </c>
      <c r="I31" s="1289"/>
      <c r="J31" s="116"/>
      <c r="K31" s="117"/>
      <c r="L31" s="332"/>
      <c r="M31" s="1347"/>
      <c r="N31" s="210" t="s">
        <v>279</v>
      </c>
      <c r="O31" s="145">
        <v>3</v>
      </c>
      <c r="P31" s="332">
        <f>O31*$H$3/1000</f>
        <v>6.3</v>
      </c>
      <c r="Q31" s="1286"/>
      <c r="R31" s="159" t="s">
        <v>357</v>
      </c>
      <c r="S31" s="156"/>
      <c r="T31" s="331"/>
      <c r="V31" s="144"/>
      <c r="W31" s="144"/>
      <c r="X31" s="144"/>
      <c r="Y31" s="144"/>
      <c r="Z31" s="144"/>
      <c r="AA31" s="144"/>
    </row>
    <row r="32" spans="1:27" ht="14.25" customHeight="1">
      <c r="A32" s="1342"/>
      <c r="B32" s="3" t="s">
        <v>340</v>
      </c>
      <c r="C32" s="172"/>
      <c r="D32" s="340" t="s">
        <v>341</v>
      </c>
      <c r="E32" s="1344"/>
      <c r="F32" s="207" t="s">
        <v>358</v>
      </c>
      <c r="G32" s="206">
        <v>1</v>
      </c>
      <c r="H32" s="332">
        <v>1</v>
      </c>
      <c r="I32" s="1289"/>
      <c r="J32" s="194"/>
      <c r="K32" s="117"/>
      <c r="L32" s="332"/>
      <c r="M32" s="1348"/>
      <c r="N32" s="118" t="s">
        <v>359</v>
      </c>
      <c r="O32" s="174">
        <v>0.5</v>
      </c>
      <c r="P32" s="338">
        <v>0.6</v>
      </c>
      <c r="Q32" s="1350"/>
      <c r="R32" s="1"/>
      <c r="S32" s="172"/>
      <c r="T32" s="331">
        <f>S32*$T$3/1000</f>
        <v>0</v>
      </c>
      <c r="V32" s="144"/>
      <c r="W32" s="144"/>
      <c r="X32" s="144"/>
      <c r="Y32" s="144"/>
      <c r="Z32" s="144"/>
      <c r="AA32" s="144"/>
    </row>
    <row r="33" spans="1:20" ht="14.25" customHeight="1">
      <c r="A33" s="1283"/>
      <c r="B33" s="255"/>
      <c r="C33" s="172"/>
      <c r="D33" s="332"/>
      <c r="E33" s="1344"/>
      <c r="F33" s="207"/>
      <c r="G33" s="206"/>
      <c r="H33" s="332"/>
      <c r="I33" s="1289"/>
      <c r="J33" s="116"/>
      <c r="K33" s="117"/>
      <c r="L33" s="332"/>
      <c r="M33" s="1347"/>
      <c r="N33" s="3" t="s">
        <v>360</v>
      </c>
      <c r="O33" s="172">
        <v>5</v>
      </c>
      <c r="P33" s="337">
        <f>O33*$D$3/1000</f>
        <v>10.5</v>
      </c>
      <c r="Q33" s="1286"/>
      <c r="R33" s="1"/>
      <c r="S33" s="172"/>
      <c r="T33" s="331">
        <f>S33*$D$3/1000</f>
        <v>0</v>
      </c>
    </row>
    <row r="34" spans="1:20" ht="14.25" customHeight="1">
      <c r="A34" s="1283"/>
      <c r="B34" s="1"/>
      <c r="C34" s="152"/>
      <c r="D34" s="336"/>
      <c r="E34" s="1344"/>
      <c r="F34" s="157"/>
      <c r="G34" s="152"/>
      <c r="H34" s="332"/>
      <c r="I34" s="1289"/>
      <c r="J34" s="116"/>
      <c r="K34" s="117"/>
      <c r="L34" s="335"/>
      <c r="M34" s="1347"/>
      <c r="N34" s="334" t="s">
        <v>324</v>
      </c>
      <c r="O34" s="333"/>
      <c r="P34" s="341">
        <v>0.6</v>
      </c>
      <c r="Q34" s="1286"/>
      <c r="R34" s="3"/>
      <c r="S34" s="146"/>
      <c r="T34" s="331">
        <f>S34*$D$3/1000</f>
        <v>0</v>
      </c>
    </row>
    <row r="35" spans="1:20" ht="14.25" customHeight="1">
      <c r="A35" s="1283"/>
      <c r="B35" s="153"/>
      <c r="C35" s="154"/>
      <c r="D35" s="332"/>
      <c r="E35" s="1344"/>
      <c r="F35" s="153"/>
      <c r="G35" s="154"/>
      <c r="H35" s="332"/>
      <c r="I35" s="1289"/>
      <c r="J35" s="153"/>
      <c r="K35" s="154"/>
      <c r="L35" s="332"/>
      <c r="M35" s="1347"/>
      <c r="N35" s="166"/>
      <c r="O35" s="152"/>
      <c r="P35" s="332"/>
      <c r="Q35" s="1286"/>
      <c r="R35" s="171"/>
      <c r="S35" s="177"/>
      <c r="T35" s="331">
        <f>S35*$D$3/1000</f>
        <v>0</v>
      </c>
    </row>
    <row r="36" spans="1:27" ht="14.25" customHeight="1">
      <c r="A36" s="1283"/>
      <c r="B36" s="155"/>
      <c r="C36" s="152"/>
      <c r="D36" s="332"/>
      <c r="E36" s="1344"/>
      <c r="F36" s="155"/>
      <c r="G36" s="152"/>
      <c r="H36" s="332"/>
      <c r="I36" s="1289"/>
      <c r="J36" s="155"/>
      <c r="K36" s="152"/>
      <c r="L36" s="332"/>
      <c r="M36" s="1347"/>
      <c r="N36" s="166"/>
      <c r="O36" s="152"/>
      <c r="P36" s="332"/>
      <c r="Q36" s="1286"/>
      <c r="R36" s="152"/>
      <c r="S36" s="152"/>
      <c r="T36" s="331">
        <f>S36*$D$3/1000</f>
        <v>0</v>
      </c>
      <c r="V36" s="144"/>
      <c r="W36" s="144"/>
      <c r="X36" s="144"/>
      <c r="Y36" s="144"/>
      <c r="Z36" s="144"/>
      <c r="AA36" s="144"/>
    </row>
    <row r="37" spans="1:27" ht="14.25" customHeight="1">
      <c r="A37" s="1284"/>
      <c r="B37" s="123" t="s">
        <v>308</v>
      </c>
      <c r="C37" s="148">
        <f>SUM(C30:C37)</f>
        <v>0</v>
      </c>
      <c r="D37" s="148">
        <f>SUM(D29:D37)</f>
        <v>0</v>
      </c>
      <c r="E37" s="1345"/>
      <c r="F37" s="123" t="s">
        <v>308</v>
      </c>
      <c r="G37" s="148">
        <f>SUM(G30:G37)</f>
        <v>0</v>
      </c>
      <c r="H37" s="148">
        <f>SUM(H29:H37)</f>
        <v>0</v>
      </c>
      <c r="I37" s="1290"/>
      <c r="J37" s="123" t="s">
        <v>308</v>
      </c>
      <c r="K37" s="148">
        <f>SUM(K30:K37)</f>
        <v>0</v>
      </c>
      <c r="L37" s="148">
        <f>SUM(L29:L37)</f>
        <v>0</v>
      </c>
      <c r="M37" s="1349"/>
      <c r="N37" s="123" t="s">
        <v>308</v>
      </c>
      <c r="O37" s="148">
        <f>SUM(O29:O37)</f>
        <v>0</v>
      </c>
      <c r="P37" s="148">
        <f>SUM(P29:P37)</f>
        <v>0</v>
      </c>
      <c r="Q37" s="1287"/>
      <c r="R37" s="123" t="s">
        <v>308</v>
      </c>
      <c r="S37" s="148">
        <f>SUM(S29:S37)</f>
        <v>0</v>
      </c>
      <c r="T37" s="170">
        <f>SUM(T29:T37)</f>
        <v>0</v>
      </c>
      <c r="V37" s="144"/>
      <c r="W37" s="144"/>
      <c r="X37" s="144"/>
      <c r="Y37" s="144"/>
      <c r="Z37" s="144"/>
      <c r="AA37" s="144"/>
    </row>
    <row r="38" spans="1:27" ht="21">
      <c r="A38" s="330"/>
      <c r="B38" s="325" t="s">
        <v>361</v>
      </c>
      <c r="C38" s="325"/>
      <c r="D38" s="324">
        <v>2120</v>
      </c>
      <c r="E38" s="327"/>
      <c r="F38" s="325"/>
      <c r="G38" s="325"/>
      <c r="H38" s="329"/>
      <c r="I38" s="327"/>
      <c r="J38" s="325"/>
      <c r="K38" s="325"/>
      <c r="L38" s="328"/>
      <c r="M38" s="327"/>
      <c r="N38" s="325" t="s">
        <v>361</v>
      </c>
      <c r="O38" s="325"/>
      <c r="P38" s="324">
        <v>2120</v>
      </c>
      <c r="Q38" s="326"/>
      <c r="R38" s="325" t="s">
        <v>362</v>
      </c>
      <c r="S38" s="325"/>
      <c r="T38" s="367" t="s">
        <v>363</v>
      </c>
      <c r="V38" s="431"/>
      <c r="W38" s="432"/>
      <c r="X38" s="432"/>
      <c r="Y38" s="432"/>
      <c r="Z38" s="432"/>
      <c r="AA38" s="144"/>
    </row>
    <row r="39" spans="1:27" s="26" customFormat="1" ht="14.25" customHeight="1" outlineLevel="1">
      <c r="A39" s="1351" t="s">
        <v>364</v>
      </c>
      <c r="B39" s="168" t="s">
        <v>365</v>
      </c>
      <c r="C39" s="168"/>
      <c r="D39" s="195">
        <v>4.8</v>
      </c>
      <c r="E39" s="1340" t="s">
        <v>364</v>
      </c>
      <c r="F39" s="168" t="s">
        <v>365</v>
      </c>
      <c r="G39" s="168"/>
      <c r="H39" s="195">
        <v>4.2</v>
      </c>
      <c r="I39" s="1340" t="s">
        <v>364</v>
      </c>
      <c r="J39" s="168" t="s">
        <v>365</v>
      </c>
      <c r="K39" s="168"/>
      <c r="L39" s="195">
        <v>4.3</v>
      </c>
      <c r="M39" s="1340" t="s">
        <v>364</v>
      </c>
      <c r="N39" s="168" t="s">
        <v>365</v>
      </c>
      <c r="O39" s="168"/>
      <c r="P39" s="195">
        <v>4.7</v>
      </c>
      <c r="Q39" s="1340" t="s">
        <v>364</v>
      </c>
      <c r="R39" s="168" t="s">
        <v>365</v>
      </c>
      <c r="S39" s="168"/>
      <c r="T39" s="196">
        <v>4.5</v>
      </c>
      <c r="U39" s="197"/>
      <c r="V39" s="416"/>
      <c r="W39" s="416"/>
      <c r="X39" s="416"/>
      <c r="Y39" s="416"/>
      <c r="Z39" s="433"/>
      <c r="AA39" s="417"/>
    </row>
    <row r="40" spans="1:27" s="26" customFormat="1" ht="14.25" customHeight="1" outlineLevel="1">
      <c r="A40" s="1351"/>
      <c r="B40" s="168" t="s">
        <v>366</v>
      </c>
      <c r="C40" s="168"/>
      <c r="D40" s="195">
        <v>2</v>
      </c>
      <c r="E40" s="1340"/>
      <c r="F40" s="168" t="s">
        <v>366</v>
      </c>
      <c r="G40" s="168"/>
      <c r="H40" s="195">
        <v>2.2</v>
      </c>
      <c r="I40" s="1340"/>
      <c r="J40" s="168" t="s">
        <v>366</v>
      </c>
      <c r="K40" s="168"/>
      <c r="L40" s="195">
        <v>2.5</v>
      </c>
      <c r="M40" s="1340"/>
      <c r="N40" s="168" t="s">
        <v>366</v>
      </c>
      <c r="O40" s="168"/>
      <c r="P40" s="195">
        <v>1.6</v>
      </c>
      <c r="Q40" s="1340"/>
      <c r="R40" s="168" t="s">
        <v>366</v>
      </c>
      <c r="S40" s="168"/>
      <c r="T40" s="196">
        <v>2</v>
      </c>
      <c r="U40" s="197"/>
      <c r="V40" s="433"/>
      <c r="W40" s="433"/>
      <c r="X40" s="433"/>
      <c r="Y40" s="433"/>
      <c r="Z40" s="433"/>
      <c r="AA40" s="417"/>
    </row>
    <row r="41" spans="1:27" s="26" customFormat="1" ht="14.25" customHeight="1" outlineLevel="1">
      <c r="A41" s="1351"/>
      <c r="B41" s="168" t="s">
        <v>367</v>
      </c>
      <c r="C41" s="168"/>
      <c r="D41" s="195">
        <v>1.8</v>
      </c>
      <c r="E41" s="1340"/>
      <c r="F41" s="168" t="s">
        <v>367</v>
      </c>
      <c r="G41" s="168"/>
      <c r="H41" s="195">
        <v>2</v>
      </c>
      <c r="I41" s="1340"/>
      <c r="J41" s="168" t="s">
        <v>367</v>
      </c>
      <c r="K41" s="168"/>
      <c r="L41" s="195">
        <v>2</v>
      </c>
      <c r="M41" s="1340"/>
      <c r="N41" s="168" t="s">
        <v>367</v>
      </c>
      <c r="O41" s="168"/>
      <c r="P41" s="195">
        <v>2</v>
      </c>
      <c r="Q41" s="1340"/>
      <c r="R41" s="168" t="s">
        <v>367</v>
      </c>
      <c r="S41" s="168"/>
      <c r="T41" s="196">
        <v>2.1</v>
      </c>
      <c r="U41" s="197"/>
      <c r="V41" s="434"/>
      <c r="W41" s="434"/>
      <c r="X41" s="434"/>
      <c r="Y41" s="434"/>
      <c r="Z41" s="434"/>
      <c r="AA41" s="417"/>
    </row>
    <row r="42" spans="1:27" s="26" customFormat="1" ht="14.25" customHeight="1" outlineLevel="1">
      <c r="A42" s="1351"/>
      <c r="B42" s="168" t="s">
        <v>368</v>
      </c>
      <c r="C42" s="168"/>
      <c r="D42" s="195">
        <v>2.8</v>
      </c>
      <c r="E42" s="1340"/>
      <c r="F42" s="168" t="s">
        <v>368</v>
      </c>
      <c r="G42" s="168"/>
      <c r="H42" s="195">
        <v>2.7</v>
      </c>
      <c r="I42" s="1340"/>
      <c r="J42" s="168" t="s">
        <v>368</v>
      </c>
      <c r="K42" s="168"/>
      <c r="L42" s="195">
        <v>2.5</v>
      </c>
      <c r="M42" s="1340"/>
      <c r="N42" s="168" t="s">
        <v>368</v>
      </c>
      <c r="O42" s="168"/>
      <c r="P42" s="195">
        <v>2.5</v>
      </c>
      <c r="Q42" s="1340"/>
      <c r="R42" s="168" t="s">
        <v>368</v>
      </c>
      <c r="S42" s="168"/>
      <c r="T42" s="196">
        <v>2.5</v>
      </c>
      <c r="U42" s="197"/>
      <c r="V42" s="434"/>
      <c r="W42" s="434"/>
      <c r="X42" s="434"/>
      <c r="Y42" s="434"/>
      <c r="Z42" s="434"/>
      <c r="AA42" s="417"/>
    </row>
    <row r="43" spans="1:27" s="26" customFormat="1" ht="14.25" customHeight="1" outlineLevel="1">
      <c r="A43" s="1351"/>
      <c r="B43" s="168" t="s">
        <v>369</v>
      </c>
      <c r="C43" s="168"/>
      <c r="D43" s="195">
        <v>1</v>
      </c>
      <c r="E43" s="1340"/>
      <c r="F43" s="168" t="s">
        <v>369</v>
      </c>
      <c r="G43" s="168"/>
      <c r="H43" s="195">
        <v>0</v>
      </c>
      <c r="I43" s="1340"/>
      <c r="J43" s="168" t="s">
        <v>369</v>
      </c>
      <c r="K43" s="168"/>
      <c r="L43" s="195">
        <v>0</v>
      </c>
      <c r="M43" s="1340"/>
      <c r="N43" s="168" t="s">
        <v>369</v>
      </c>
      <c r="O43" s="168"/>
      <c r="P43" s="195">
        <v>1</v>
      </c>
      <c r="Q43" s="1340"/>
      <c r="R43" s="168" t="s">
        <v>370</v>
      </c>
      <c r="S43" s="168"/>
      <c r="T43" s="196">
        <v>1</v>
      </c>
      <c r="U43" s="197"/>
      <c r="V43" s="418"/>
      <c r="W43" s="419"/>
      <c r="X43" s="419"/>
      <c r="Y43" s="419"/>
      <c r="Z43" s="419"/>
      <c r="AA43" s="417"/>
    </row>
    <row r="44" spans="1:27" s="26" customFormat="1" ht="14.25" customHeight="1" outlineLevel="1" thickBot="1">
      <c r="A44" s="1352"/>
      <c r="B44" s="198" t="s">
        <v>371</v>
      </c>
      <c r="C44" s="198"/>
      <c r="D44" s="199">
        <f>D39*70+D41*25+D43*60+D40*83+D42*45</f>
        <v>733</v>
      </c>
      <c r="E44" s="1341"/>
      <c r="F44" s="198" t="s">
        <v>371</v>
      </c>
      <c r="G44" s="198"/>
      <c r="H44" s="199">
        <f>H39*70+H41*25+H43*60+H40*83+H42*45</f>
        <v>648.1</v>
      </c>
      <c r="I44" s="1341"/>
      <c r="J44" s="198" t="s">
        <v>371</v>
      </c>
      <c r="K44" s="198"/>
      <c r="L44" s="199">
        <f>L39*70+L41*25+L43*60+L40*83+L42*45</f>
        <v>671</v>
      </c>
      <c r="M44" s="1341"/>
      <c r="N44" s="198" t="s">
        <v>371</v>
      </c>
      <c r="O44" s="198"/>
      <c r="P44" s="199">
        <f>P39*70+P41*25+P43*60+P40*83+P42*45</f>
        <v>684.3</v>
      </c>
      <c r="Q44" s="1341"/>
      <c r="R44" s="198" t="s">
        <v>371</v>
      </c>
      <c r="S44" s="198"/>
      <c r="T44" s="200">
        <f>T39*70+T41*25+T43*120+T40*83+T42*45</f>
        <v>766</v>
      </c>
      <c r="U44" s="201"/>
      <c r="V44" s="84"/>
      <c r="W44" s="416"/>
      <c r="X44" s="416"/>
      <c r="Y44" s="416"/>
      <c r="Z44" s="416"/>
      <c r="AA44" s="417"/>
    </row>
    <row r="45" spans="1:27" ht="18.75" outlineLevel="1">
      <c r="A45" s="323" t="s">
        <v>2</v>
      </c>
      <c r="B45" s="322"/>
      <c r="C45" s="319"/>
      <c r="D45" s="321"/>
      <c r="E45" s="320"/>
      <c r="F45" s="319"/>
      <c r="G45" s="319"/>
      <c r="H45" s="319"/>
      <c r="I45" s="317"/>
      <c r="J45" s="317"/>
      <c r="K45" s="318"/>
      <c r="L45" s="317"/>
      <c r="M45" s="317"/>
      <c r="N45" s="316"/>
      <c r="O45" s="315"/>
      <c r="P45" s="140"/>
      <c r="Q45" s="141"/>
      <c r="R45" s="141"/>
      <c r="S45" s="141"/>
      <c r="T45" s="141"/>
      <c r="V45" s="418"/>
      <c r="W45" s="84"/>
      <c r="X45" s="84"/>
      <c r="Y45" s="84"/>
      <c r="Z45" s="84"/>
      <c r="AA45" s="144"/>
    </row>
    <row r="46" spans="1:27" ht="18.75" outlineLevel="1">
      <c r="A46" s="308"/>
      <c r="B46" s="314" t="s">
        <v>13</v>
      </c>
      <c r="C46" s="313"/>
      <c r="D46" s="309"/>
      <c r="E46" s="312"/>
      <c r="F46" s="310"/>
      <c r="G46" s="310"/>
      <c r="H46" s="311"/>
      <c r="I46" s="310"/>
      <c r="J46" s="311" t="s">
        <v>14</v>
      </c>
      <c r="K46" s="143"/>
      <c r="L46" s="310"/>
      <c r="M46" s="310"/>
      <c r="N46" s="309"/>
      <c r="O46" s="137"/>
      <c r="P46" s="308" t="s">
        <v>15</v>
      </c>
      <c r="Q46" s="142"/>
      <c r="R46" s="142"/>
      <c r="S46" s="142"/>
      <c r="T46" s="142"/>
      <c r="V46" s="84"/>
      <c r="W46" s="84"/>
      <c r="X46" s="84"/>
      <c r="Y46" s="203"/>
      <c r="Z46" s="203"/>
      <c r="AA46" s="144"/>
    </row>
    <row r="47" spans="22:27" ht="18.75" outlineLevel="1">
      <c r="V47" s="84"/>
      <c r="W47" s="84"/>
      <c r="X47" s="84"/>
      <c r="Y47" s="84"/>
      <c r="Z47" s="84"/>
      <c r="AA47" s="144"/>
    </row>
    <row r="48" spans="1:27" ht="26.25" thickBot="1">
      <c r="A48" s="1245" t="s">
        <v>256</v>
      </c>
      <c r="B48" s="1306"/>
      <c r="C48" s="1306"/>
      <c r="D48" s="1306"/>
      <c r="E48" s="1306"/>
      <c r="F48" s="1306"/>
      <c r="G48" s="1306"/>
      <c r="H48" s="1306"/>
      <c r="I48" s="1306"/>
      <c r="J48" s="1306"/>
      <c r="K48" s="1306"/>
      <c r="L48" s="1306"/>
      <c r="M48" s="1306"/>
      <c r="N48" s="1306"/>
      <c r="O48" s="1306"/>
      <c r="P48" s="1306"/>
      <c r="Q48" s="1306"/>
      <c r="R48" s="1306"/>
      <c r="S48" s="1306"/>
      <c r="T48" s="1307"/>
      <c r="V48" s="144"/>
      <c r="W48" s="144"/>
      <c r="X48" s="144"/>
      <c r="Y48" s="144"/>
      <c r="Z48" s="144"/>
      <c r="AA48" s="144"/>
    </row>
    <row r="49" spans="1:20" ht="15.75">
      <c r="A49" s="1308" t="s">
        <v>257</v>
      </c>
      <c r="B49" s="1311">
        <v>42065</v>
      </c>
      <c r="C49" s="1311"/>
      <c r="D49" s="1311"/>
      <c r="E49" s="1356" t="s">
        <v>258</v>
      </c>
      <c r="F49" s="1315">
        <f>B49+1</f>
        <v>42066</v>
      </c>
      <c r="G49" s="1315"/>
      <c r="H49" s="1315"/>
      <c r="I49" s="1316" t="s">
        <v>259</v>
      </c>
      <c r="J49" s="1318">
        <f>F49+1</f>
        <v>42067</v>
      </c>
      <c r="K49" s="1318"/>
      <c r="L49" s="1318"/>
      <c r="M49" s="1359" t="s">
        <v>258</v>
      </c>
      <c r="N49" s="1322">
        <f>J49+1</f>
        <v>42068</v>
      </c>
      <c r="O49" s="1322"/>
      <c r="P49" s="1322"/>
      <c r="Q49" s="1323" t="s">
        <v>260</v>
      </c>
      <c r="R49" s="1296">
        <f>N49+1</f>
        <v>42069</v>
      </c>
      <c r="S49" s="1296"/>
      <c r="T49" s="1297"/>
    </row>
    <row r="50" spans="1:20" ht="15.75">
      <c r="A50" s="1309"/>
      <c r="B50" s="366" t="s">
        <v>261</v>
      </c>
      <c r="C50" s="363"/>
      <c r="D50" s="365">
        <v>70</v>
      </c>
      <c r="E50" s="1357"/>
      <c r="F50" s="359" t="s">
        <v>261</v>
      </c>
      <c r="G50" s="362"/>
      <c r="H50" s="364">
        <f>D50</f>
        <v>70</v>
      </c>
      <c r="I50" s="1317"/>
      <c r="J50" s="363" t="s">
        <v>261</v>
      </c>
      <c r="K50" s="362"/>
      <c r="L50" s="364">
        <f>H50</f>
        <v>70</v>
      </c>
      <c r="M50" s="1360"/>
      <c r="N50" s="363" t="s">
        <v>261</v>
      </c>
      <c r="O50" s="362"/>
      <c r="P50" s="364">
        <f>L50</f>
        <v>70</v>
      </c>
      <c r="Q50" s="1324"/>
      <c r="R50" s="363" t="s">
        <v>261</v>
      </c>
      <c r="S50" s="362"/>
      <c r="T50" s="361">
        <v>70</v>
      </c>
    </row>
    <row r="51" spans="1:20" ht="15.75">
      <c r="A51" s="1309"/>
      <c r="B51" s="359" t="s">
        <v>262</v>
      </c>
      <c r="C51" s="358" t="s">
        <v>263</v>
      </c>
      <c r="D51" s="360" t="s">
        <v>264</v>
      </c>
      <c r="E51" s="1357"/>
      <c r="F51" s="359" t="s">
        <v>262</v>
      </c>
      <c r="G51" s="358" t="s">
        <v>263</v>
      </c>
      <c r="H51" s="360" t="s">
        <v>265</v>
      </c>
      <c r="I51" s="1317"/>
      <c r="J51" s="359" t="s">
        <v>262</v>
      </c>
      <c r="K51" s="358" t="s">
        <v>263</v>
      </c>
      <c r="L51" s="360" t="s">
        <v>265</v>
      </c>
      <c r="M51" s="1360"/>
      <c r="N51" s="359" t="s">
        <v>262</v>
      </c>
      <c r="O51" s="358" t="s">
        <v>263</v>
      </c>
      <c r="P51" s="360" t="s">
        <v>265</v>
      </c>
      <c r="Q51" s="1324"/>
      <c r="R51" s="359" t="s">
        <v>262</v>
      </c>
      <c r="S51" s="358" t="s">
        <v>263</v>
      </c>
      <c r="T51" s="357" t="s">
        <v>265</v>
      </c>
    </row>
    <row r="52" spans="1:20" ht="15.75">
      <c r="A52" s="1309"/>
      <c r="B52" s="352" t="s">
        <v>266</v>
      </c>
      <c r="C52" s="354">
        <v>47</v>
      </c>
      <c r="D52" s="332"/>
      <c r="E52" s="1357"/>
      <c r="F52" s="352" t="s">
        <v>266</v>
      </c>
      <c r="G52" s="354">
        <v>47</v>
      </c>
      <c r="H52" s="346"/>
      <c r="I52" s="1298" t="s">
        <v>267</v>
      </c>
      <c r="J52" s="352" t="s">
        <v>268</v>
      </c>
      <c r="K52" s="356">
        <v>84.5</v>
      </c>
      <c r="L52" s="332"/>
      <c r="M52" s="1360"/>
      <c r="N52" s="352" t="s">
        <v>266</v>
      </c>
      <c r="O52" s="354">
        <v>47</v>
      </c>
      <c r="P52" s="332"/>
      <c r="Q52" s="1324"/>
      <c r="R52" s="352" t="s">
        <v>266</v>
      </c>
      <c r="S52" s="354">
        <v>47</v>
      </c>
      <c r="T52" s="331"/>
    </row>
    <row r="53" spans="1:20" ht="15.75">
      <c r="A53" s="1309"/>
      <c r="B53" s="355" t="s">
        <v>269</v>
      </c>
      <c r="C53" s="354">
        <v>14</v>
      </c>
      <c r="D53" s="193"/>
      <c r="E53" s="1357"/>
      <c r="F53" s="355" t="s">
        <v>270</v>
      </c>
      <c r="G53" s="354">
        <v>14</v>
      </c>
      <c r="H53" s="346"/>
      <c r="I53" s="1298"/>
      <c r="J53" s="160"/>
      <c r="K53" s="173">
        <v>5</v>
      </c>
      <c r="L53" s="332"/>
      <c r="M53" s="1360"/>
      <c r="N53" s="355" t="s">
        <v>270</v>
      </c>
      <c r="O53" s="354">
        <v>14</v>
      </c>
      <c r="P53" s="332"/>
      <c r="Q53" s="1324"/>
      <c r="R53" s="355" t="s">
        <v>270</v>
      </c>
      <c r="S53" s="354">
        <v>14</v>
      </c>
      <c r="T53" s="331"/>
    </row>
    <row r="54" spans="1:20" ht="15.75">
      <c r="A54" s="1310"/>
      <c r="B54" s="349"/>
      <c r="C54" s="354"/>
      <c r="D54" s="353"/>
      <c r="E54" s="1358"/>
      <c r="F54" s="352"/>
      <c r="G54" s="325"/>
      <c r="H54" s="351"/>
      <c r="I54" s="1298"/>
      <c r="J54" s="160" t="s">
        <v>272</v>
      </c>
      <c r="K54" s="173"/>
      <c r="L54" s="332"/>
      <c r="M54" s="1361"/>
      <c r="N54" s="349"/>
      <c r="O54" s="325"/>
      <c r="P54" s="350"/>
      <c r="Q54" s="1324"/>
      <c r="R54" s="349" t="s">
        <v>274</v>
      </c>
      <c r="S54" s="348"/>
      <c r="T54" s="377"/>
    </row>
    <row r="55" spans="1:20" ht="15.75">
      <c r="A55" s="1242" t="s">
        <v>372</v>
      </c>
      <c r="B55" s="1" t="s">
        <v>373</v>
      </c>
      <c r="C55" s="145">
        <v>62</v>
      </c>
      <c r="D55" s="340">
        <v>3</v>
      </c>
      <c r="E55" s="1239" t="s">
        <v>374</v>
      </c>
      <c r="F55" s="210" t="s">
        <v>375</v>
      </c>
      <c r="G55" s="211">
        <v>1</v>
      </c>
      <c r="H55" s="347">
        <v>3</v>
      </c>
      <c r="I55" s="1298"/>
      <c r="J55" s="160" t="s">
        <v>279</v>
      </c>
      <c r="K55" s="173">
        <v>5</v>
      </c>
      <c r="L55" s="332"/>
      <c r="M55" s="1353" t="s">
        <v>376</v>
      </c>
      <c r="N55" s="210" t="s">
        <v>292</v>
      </c>
      <c r="O55" s="145">
        <v>45</v>
      </c>
      <c r="P55" s="332">
        <v>4.2</v>
      </c>
      <c r="Q55" s="1305" t="s">
        <v>282</v>
      </c>
      <c r="R55" s="210" t="s">
        <v>283</v>
      </c>
      <c r="S55" s="156">
        <v>47</v>
      </c>
      <c r="T55" s="373"/>
    </row>
    <row r="56" spans="1:20" ht="15.75">
      <c r="A56" s="1243"/>
      <c r="B56" s="1" t="s">
        <v>377</v>
      </c>
      <c r="C56" s="146">
        <v>38</v>
      </c>
      <c r="D56" s="340">
        <v>2.7</v>
      </c>
      <c r="E56" s="1240"/>
      <c r="F56" s="210" t="s">
        <v>378</v>
      </c>
      <c r="G56" s="212">
        <v>1.5</v>
      </c>
      <c r="H56" s="347">
        <v>2</v>
      </c>
      <c r="I56" s="1298"/>
      <c r="J56" s="160" t="s">
        <v>286</v>
      </c>
      <c r="K56" s="173">
        <v>10</v>
      </c>
      <c r="L56" s="332"/>
      <c r="M56" s="1354"/>
      <c r="N56" s="210" t="s">
        <v>287</v>
      </c>
      <c r="O56" s="146">
        <v>7</v>
      </c>
      <c r="P56" s="332"/>
      <c r="Q56" s="1305"/>
      <c r="R56" s="210" t="s">
        <v>288</v>
      </c>
      <c r="S56" s="167">
        <v>28</v>
      </c>
      <c r="T56" s="373"/>
    </row>
    <row r="57" spans="1:20" ht="15.75">
      <c r="A57" s="1243"/>
      <c r="B57" s="1" t="s">
        <v>289</v>
      </c>
      <c r="C57" s="145">
        <v>1</v>
      </c>
      <c r="D57" s="332"/>
      <c r="E57" s="1240"/>
      <c r="F57" s="210" t="s">
        <v>379</v>
      </c>
      <c r="G57" s="211">
        <v>1.5</v>
      </c>
      <c r="H57" s="347">
        <v>1</v>
      </c>
      <c r="I57" s="1298"/>
      <c r="J57" s="160"/>
      <c r="K57" s="173">
        <v>10</v>
      </c>
      <c r="L57" s="332"/>
      <c r="M57" s="1354"/>
      <c r="N57" s="210" t="s">
        <v>298</v>
      </c>
      <c r="O57" s="145">
        <v>40</v>
      </c>
      <c r="P57" s="332"/>
      <c r="Q57" s="1305"/>
      <c r="R57" s="210" t="s">
        <v>293</v>
      </c>
      <c r="S57" s="168">
        <v>10</v>
      </c>
      <c r="T57" s="373"/>
    </row>
    <row r="58" spans="1:20" ht="15.75">
      <c r="A58" s="1243"/>
      <c r="B58" s="1"/>
      <c r="C58" s="145">
        <v>1</v>
      </c>
      <c r="D58" s="332"/>
      <c r="E58" s="1240"/>
      <c r="F58" s="210" t="s">
        <v>380</v>
      </c>
      <c r="G58" s="211"/>
      <c r="H58" s="347">
        <v>2</v>
      </c>
      <c r="I58" s="1298"/>
      <c r="J58" s="160" t="s">
        <v>319</v>
      </c>
      <c r="K58" s="173">
        <v>28</v>
      </c>
      <c r="L58" s="332"/>
      <c r="M58" s="1354"/>
      <c r="N58" s="210" t="s">
        <v>279</v>
      </c>
      <c r="O58" s="145">
        <v>7</v>
      </c>
      <c r="P58" s="332"/>
      <c r="Q58" s="1305"/>
      <c r="R58" s="210" t="s">
        <v>299</v>
      </c>
      <c r="S58" s="169">
        <v>7</v>
      </c>
      <c r="T58" s="373"/>
    </row>
    <row r="59" spans="1:20" ht="15.75">
      <c r="A59" s="1243"/>
      <c r="B59" s="1"/>
      <c r="C59" s="145">
        <v>1.5</v>
      </c>
      <c r="D59" s="332"/>
      <c r="E59" s="1240"/>
      <c r="F59" s="210"/>
      <c r="G59" s="211">
        <v>0.5</v>
      </c>
      <c r="H59" s="346"/>
      <c r="I59" s="1298"/>
      <c r="J59" s="160" t="s">
        <v>302</v>
      </c>
      <c r="K59" s="173">
        <v>5</v>
      </c>
      <c r="L59" s="332"/>
      <c r="M59" s="1354"/>
      <c r="N59" s="210"/>
      <c r="O59" s="145">
        <v>1</v>
      </c>
      <c r="P59" s="332"/>
      <c r="Q59" s="1305"/>
      <c r="R59" s="210" t="s">
        <v>304</v>
      </c>
      <c r="S59" s="145">
        <v>3</v>
      </c>
      <c r="T59" s="373"/>
    </row>
    <row r="60" spans="1:20" ht="15.75">
      <c r="A60" s="1243"/>
      <c r="B60" s="1"/>
      <c r="C60" s="145"/>
      <c r="D60" s="332"/>
      <c r="E60" s="1240"/>
      <c r="F60" s="210" t="s">
        <v>0</v>
      </c>
      <c r="G60" s="213"/>
      <c r="H60" s="346"/>
      <c r="I60" s="1298"/>
      <c r="J60" s="160" t="s">
        <v>290</v>
      </c>
      <c r="K60" s="173"/>
      <c r="L60" s="332"/>
      <c r="M60" s="1354"/>
      <c r="N60" s="1"/>
      <c r="O60" s="147">
        <v>1</v>
      </c>
      <c r="P60" s="332"/>
      <c r="Q60" s="1305"/>
      <c r="R60" s="210" t="s">
        <v>285</v>
      </c>
      <c r="S60" s="147">
        <v>1</v>
      </c>
      <c r="T60" s="373"/>
    </row>
    <row r="61" spans="1:20" ht="15.75">
      <c r="A61" s="1244"/>
      <c r="B61" s="123" t="s">
        <v>308</v>
      </c>
      <c r="C61" s="148">
        <f>SUM(C55:C60)</f>
        <v>103.5</v>
      </c>
      <c r="D61" s="148">
        <f>SUM(D55:D60)</f>
        <v>5.7</v>
      </c>
      <c r="E61" s="1241"/>
      <c r="F61" s="210" t="s">
        <v>0</v>
      </c>
      <c r="G61" s="214">
        <f>SUM(G55:G60)</f>
        <v>4.5</v>
      </c>
      <c r="H61" s="217">
        <f>SUM(H55:H60)</f>
        <v>8</v>
      </c>
      <c r="I61" s="1298"/>
      <c r="J61" s="123" t="s">
        <v>308</v>
      </c>
      <c r="K61" s="148">
        <f>SUM(K55:K60)</f>
        <v>58</v>
      </c>
      <c r="L61" s="148">
        <f>SUM(L55:L60)</f>
        <v>0</v>
      </c>
      <c r="M61" s="1355"/>
      <c r="N61" s="123" t="s">
        <v>308</v>
      </c>
      <c r="O61" s="148">
        <f>SUM(O55:O60)</f>
        <v>101</v>
      </c>
      <c r="P61" s="148">
        <f>SUM(P55:P60)</f>
        <v>4.2</v>
      </c>
      <c r="Q61" s="1305"/>
      <c r="R61" s="123" t="s">
        <v>308</v>
      </c>
      <c r="S61" s="220">
        <f>SUM(S55:S60)</f>
        <v>96</v>
      </c>
      <c r="T61" s="372">
        <f>SUM(T55:T60)</f>
        <v>0</v>
      </c>
    </row>
    <row r="62" spans="1:20" ht="16.5" customHeight="1">
      <c r="A62" s="1269" t="s">
        <v>309</v>
      </c>
      <c r="B62" s="112" t="s">
        <v>310</v>
      </c>
      <c r="C62" s="119">
        <v>4.5</v>
      </c>
      <c r="D62" s="339"/>
      <c r="E62" s="1272" t="s">
        <v>311</v>
      </c>
      <c r="F62" s="210" t="s">
        <v>312</v>
      </c>
      <c r="G62" s="215">
        <v>51.5</v>
      </c>
      <c r="H62" s="332"/>
      <c r="I62" s="1272" t="s">
        <v>381</v>
      </c>
      <c r="J62" s="159" t="s">
        <v>382</v>
      </c>
      <c r="K62" s="156">
        <v>34</v>
      </c>
      <c r="L62" s="332">
        <v>2.1</v>
      </c>
      <c r="M62" s="1298" t="s">
        <v>216</v>
      </c>
      <c r="N62" s="204" t="s">
        <v>217</v>
      </c>
      <c r="O62" s="184">
        <v>85.6</v>
      </c>
      <c r="P62" s="339"/>
      <c r="Q62" s="1273" t="s">
        <v>218</v>
      </c>
      <c r="R62" s="218" t="s">
        <v>219</v>
      </c>
      <c r="S62" s="219">
        <v>7</v>
      </c>
      <c r="T62" s="345"/>
    </row>
    <row r="63" spans="1:20" ht="16.5">
      <c r="A63" s="1270"/>
      <c r="B63" s="112" t="s">
        <v>220</v>
      </c>
      <c r="C63" s="119">
        <v>84.5</v>
      </c>
      <c r="D63" s="339"/>
      <c r="E63" s="1273"/>
      <c r="F63" s="210"/>
      <c r="G63" s="215">
        <v>12</v>
      </c>
      <c r="H63" s="332"/>
      <c r="I63" s="1273"/>
      <c r="J63" s="159" t="s">
        <v>221</v>
      </c>
      <c r="K63" s="156">
        <v>60</v>
      </c>
      <c r="L63" s="332"/>
      <c r="M63" s="1298"/>
      <c r="N63" s="204" t="s">
        <v>383</v>
      </c>
      <c r="O63" s="121">
        <v>0.1</v>
      </c>
      <c r="P63" s="339">
        <v>0.6</v>
      </c>
      <c r="Q63" s="1273"/>
      <c r="R63" s="210" t="s">
        <v>215</v>
      </c>
      <c r="S63" s="156">
        <v>49.5</v>
      </c>
      <c r="T63" s="331"/>
    </row>
    <row r="64" spans="1:20" ht="16.5">
      <c r="A64" s="1270"/>
      <c r="B64" s="112" t="s">
        <v>209</v>
      </c>
      <c r="C64" s="119">
        <v>5</v>
      </c>
      <c r="D64" s="339"/>
      <c r="E64" s="1273"/>
      <c r="F64" s="210" t="s">
        <v>222</v>
      </c>
      <c r="G64" s="215">
        <v>14</v>
      </c>
      <c r="H64" s="332"/>
      <c r="I64" s="1273"/>
      <c r="J64" s="161" t="s">
        <v>222</v>
      </c>
      <c r="K64" s="156">
        <v>10</v>
      </c>
      <c r="L64" s="332"/>
      <c r="M64" s="1298"/>
      <c r="N64" s="204" t="s">
        <v>384</v>
      </c>
      <c r="O64" s="121"/>
      <c r="P64" s="339">
        <v>0.6</v>
      </c>
      <c r="Q64" s="1273"/>
      <c r="R64" s="210"/>
      <c r="S64" s="156">
        <v>10</v>
      </c>
      <c r="T64" s="331"/>
    </row>
    <row r="65" spans="1:20" ht="16.5">
      <c r="A65" s="1270"/>
      <c r="B65" s="112" t="s">
        <v>208</v>
      </c>
      <c r="C65" s="119">
        <v>1</v>
      </c>
      <c r="D65" s="344">
        <v>0.1</v>
      </c>
      <c r="E65" s="1273"/>
      <c r="F65" s="210" t="s">
        <v>223</v>
      </c>
      <c r="G65" s="211">
        <v>5</v>
      </c>
      <c r="H65" s="332"/>
      <c r="I65" s="1273"/>
      <c r="J65" s="162" t="s">
        <v>210</v>
      </c>
      <c r="K65" s="163">
        <v>0.5</v>
      </c>
      <c r="L65" s="332"/>
      <c r="M65" s="1298"/>
      <c r="N65" s="120" t="s">
        <v>207</v>
      </c>
      <c r="O65" s="121"/>
      <c r="P65" s="339">
        <v>0.6</v>
      </c>
      <c r="Q65" s="1273"/>
      <c r="R65" s="210" t="s">
        <v>212</v>
      </c>
      <c r="S65" s="156">
        <v>10</v>
      </c>
      <c r="T65" s="331"/>
    </row>
    <row r="66" spans="1:20" ht="16.5">
      <c r="A66" s="1270"/>
      <c r="B66" s="113" t="s">
        <v>207</v>
      </c>
      <c r="C66" s="12">
        <v>5</v>
      </c>
      <c r="D66" s="339"/>
      <c r="E66" s="1273"/>
      <c r="F66" s="210" t="s">
        <v>209</v>
      </c>
      <c r="G66" s="211">
        <v>4.5</v>
      </c>
      <c r="H66" s="332"/>
      <c r="I66" s="1273"/>
      <c r="J66" s="3" t="s">
        <v>225</v>
      </c>
      <c r="K66" s="150"/>
      <c r="L66" s="336"/>
      <c r="M66" s="1298"/>
      <c r="N66" s="120" t="s">
        <v>224</v>
      </c>
      <c r="O66" s="185"/>
      <c r="P66" s="339"/>
      <c r="Q66" s="1273"/>
      <c r="R66" s="210" t="s">
        <v>213</v>
      </c>
      <c r="S66" s="172">
        <v>3</v>
      </c>
      <c r="T66" s="331"/>
    </row>
    <row r="67" spans="1:20" ht="16.5">
      <c r="A67" s="1270"/>
      <c r="B67" s="113"/>
      <c r="C67" s="7"/>
      <c r="D67" s="339"/>
      <c r="E67" s="1273"/>
      <c r="F67" s="210"/>
      <c r="G67" s="211">
        <v>1</v>
      </c>
      <c r="H67" s="332"/>
      <c r="I67" s="1273"/>
      <c r="J67" s="162"/>
      <c r="K67" s="163"/>
      <c r="L67" s="332"/>
      <c r="M67" s="1298"/>
      <c r="N67" s="120"/>
      <c r="O67" s="12"/>
      <c r="P67" s="339"/>
      <c r="Q67" s="1273"/>
      <c r="R67" s="3"/>
      <c r="S67" s="149"/>
      <c r="T67" s="331"/>
    </row>
    <row r="68" spans="1:20" ht="16.5">
      <c r="A68" s="1270"/>
      <c r="B68" s="113"/>
      <c r="C68" s="9"/>
      <c r="D68" s="339"/>
      <c r="E68" s="1273"/>
      <c r="F68" s="210"/>
      <c r="G68" s="211">
        <v>1</v>
      </c>
      <c r="H68" s="332"/>
      <c r="I68" s="1273"/>
      <c r="J68" s="3"/>
      <c r="K68" s="150"/>
      <c r="L68" s="336"/>
      <c r="M68" s="1298"/>
      <c r="N68" s="113"/>
      <c r="O68" s="9"/>
      <c r="P68" s="339"/>
      <c r="Q68" s="1273"/>
      <c r="R68" s="3"/>
      <c r="S68" s="150"/>
      <c r="T68" s="331"/>
    </row>
    <row r="69" spans="1:20" ht="16.5">
      <c r="A69" s="1271"/>
      <c r="B69" s="124" t="s">
        <v>214</v>
      </c>
      <c r="C69" s="148">
        <f>SUM(C62:C68)</f>
        <v>100</v>
      </c>
      <c r="D69" s="148">
        <f>SUM(D62:D68)</f>
        <v>0.1</v>
      </c>
      <c r="E69" s="1274"/>
      <c r="F69" s="164" t="s">
        <v>214</v>
      </c>
      <c r="G69" s="148">
        <f>SUM(G62:G68)</f>
        <v>89</v>
      </c>
      <c r="H69" s="148">
        <f>SUM(H62:H68)</f>
        <v>0</v>
      </c>
      <c r="I69" s="1274"/>
      <c r="J69" s="123" t="s">
        <v>214</v>
      </c>
      <c r="K69" s="148">
        <f>SUM(K62:K68)</f>
        <v>104.5</v>
      </c>
      <c r="L69" s="148">
        <f>SUM(L62:L68)</f>
        <v>2.1</v>
      </c>
      <c r="M69" s="1298"/>
      <c r="N69" s="124" t="s">
        <v>214</v>
      </c>
      <c r="O69" s="125">
        <f>SUM(O62:O68)</f>
        <v>85.69999999999999</v>
      </c>
      <c r="P69" s="125">
        <f>SUM(P62:P68)</f>
        <v>1.7999999999999998</v>
      </c>
      <c r="Q69" s="1274"/>
      <c r="R69" s="123" t="s">
        <v>214</v>
      </c>
      <c r="S69" s="148">
        <f>SUM(S62:S68)</f>
        <v>79.5</v>
      </c>
      <c r="T69" s="170">
        <f>SUM(T62:T68)</f>
        <v>0</v>
      </c>
    </row>
    <row r="70" spans="1:20" ht="15.75">
      <c r="A70" s="1332" t="s">
        <v>226</v>
      </c>
      <c r="B70" s="3" t="s">
        <v>226</v>
      </c>
      <c r="C70" s="333">
        <v>77.5</v>
      </c>
      <c r="D70" s="332"/>
      <c r="E70" s="1362" t="s">
        <v>227</v>
      </c>
      <c r="F70" s="3" t="s">
        <v>228</v>
      </c>
      <c r="G70" s="333">
        <v>77.5</v>
      </c>
      <c r="H70" s="332"/>
      <c r="I70" s="1325" t="s">
        <v>226</v>
      </c>
      <c r="J70" s="3" t="s">
        <v>226</v>
      </c>
      <c r="K70" s="333">
        <v>77.5</v>
      </c>
      <c r="L70" s="332"/>
      <c r="M70" s="1362" t="s">
        <v>227</v>
      </c>
      <c r="N70" s="3" t="s">
        <v>227</v>
      </c>
      <c r="O70" s="333">
        <v>77.5</v>
      </c>
      <c r="P70" s="332"/>
      <c r="Q70" s="1325" t="s">
        <v>226</v>
      </c>
      <c r="R70" s="3" t="s">
        <v>226</v>
      </c>
      <c r="S70" s="333">
        <v>77.5</v>
      </c>
      <c r="T70" s="331"/>
    </row>
    <row r="71" spans="1:20" ht="17.25" thickBot="1">
      <c r="A71" s="1309"/>
      <c r="B71" s="3" t="s">
        <v>208</v>
      </c>
      <c r="C71" s="172">
        <v>0.5</v>
      </c>
      <c r="D71" s="332"/>
      <c r="E71" s="1363"/>
      <c r="F71" s="3" t="s">
        <v>208</v>
      </c>
      <c r="G71" s="172">
        <v>0.5</v>
      </c>
      <c r="H71" s="332"/>
      <c r="I71" s="1326"/>
      <c r="J71" s="3" t="s">
        <v>208</v>
      </c>
      <c r="K71" s="172">
        <v>0.5</v>
      </c>
      <c r="L71" s="344">
        <v>0.1</v>
      </c>
      <c r="M71" s="1363"/>
      <c r="N71" s="3" t="s">
        <v>208</v>
      </c>
      <c r="O71" s="172">
        <v>0.5</v>
      </c>
      <c r="P71" s="344">
        <v>0.2</v>
      </c>
      <c r="Q71" s="1326"/>
      <c r="R71" s="3" t="s">
        <v>208</v>
      </c>
      <c r="S71" s="172">
        <v>0.5</v>
      </c>
      <c r="T71" s="331"/>
    </row>
    <row r="72" spans="1:20" ht="17.25" hidden="1" thickBot="1">
      <c r="A72" s="1309"/>
      <c r="B72" s="3"/>
      <c r="C72" s="172"/>
      <c r="D72" s="6"/>
      <c r="E72" s="1363"/>
      <c r="F72" s="3"/>
      <c r="G72" s="325"/>
      <c r="H72" s="6"/>
      <c r="I72" s="1326"/>
      <c r="J72" s="21"/>
      <c r="K72" s="174"/>
      <c r="L72" s="338"/>
      <c r="M72" s="1363"/>
      <c r="N72" s="3"/>
      <c r="O72" s="325"/>
      <c r="P72" s="6"/>
      <c r="Q72" s="1326"/>
      <c r="R72" s="3"/>
      <c r="S72" s="172"/>
      <c r="T72" s="104"/>
    </row>
    <row r="73" spans="1:20" ht="15.75">
      <c r="A73" s="1309"/>
      <c r="B73" s="3"/>
      <c r="C73" s="172"/>
      <c r="D73" s="5"/>
      <c r="E73" s="1363"/>
      <c r="F73" s="3" t="s">
        <v>0</v>
      </c>
      <c r="G73" s="325"/>
      <c r="H73" s="5"/>
      <c r="I73" s="1336"/>
      <c r="J73" s="110" t="s">
        <v>229</v>
      </c>
      <c r="K73" s="175">
        <v>19</v>
      </c>
      <c r="L73" s="343"/>
      <c r="M73" s="1363"/>
      <c r="N73" s="3" t="s">
        <v>0</v>
      </c>
      <c r="O73" s="325"/>
      <c r="P73" s="5"/>
      <c r="Q73" s="1326"/>
      <c r="R73" s="3"/>
      <c r="S73" s="172"/>
      <c r="T73" s="105"/>
    </row>
    <row r="74" spans="1:20" ht="16.5" thickBot="1">
      <c r="A74" s="1309"/>
      <c r="B74" s="3"/>
      <c r="C74" s="172"/>
      <c r="D74" s="5"/>
      <c r="E74" s="1363"/>
      <c r="F74" s="3" t="s">
        <v>0</v>
      </c>
      <c r="G74" s="325"/>
      <c r="H74" s="5"/>
      <c r="I74" s="1336"/>
      <c r="J74" s="22" t="s">
        <v>230</v>
      </c>
      <c r="K74" s="176"/>
      <c r="L74" s="23"/>
      <c r="M74" s="1363"/>
      <c r="N74" s="3" t="s">
        <v>0</v>
      </c>
      <c r="O74" s="325"/>
      <c r="P74" s="5"/>
      <c r="Q74" s="1326"/>
      <c r="R74" s="3"/>
      <c r="S74" s="172"/>
      <c r="T74" s="105"/>
    </row>
    <row r="75" spans="1:20" ht="15.75">
      <c r="A75" s="1310"/>
      <c r="B75" s="151" t="s">
        <v>214</v>
      </c>
      <c r="C75" s="148">
        <f>SUM(C68:C75)</f>
        <v>0</v>
      </c>
      <c r="D75" s="148">
        <f>SUM(D68:D75)</f>
        <v>0</v>
      </c>
      <c r="E75" s="1364"/>
      <c r="F75" s="3"/>
      <c r="G75" s="158"/>
      <c r="H75" s="5"/>
      <c r="I75" s="1327"/>
      <c r="J75" s="164" t="s">
        <v>214</v>
      </c>
      <c r="K75" s="165">
        <f>SUM(K68:K75)</f>
        <v>0</v>
      </c>
      <c r="L75" s="165">
        <f>SUM(L68:L75)</f>
        <v>0</v>
      </c>
      <c r="M75" s="1364"/>
      <c r="N75" s="3"/>
      <c r="O75" s="158"/>
      <c r="P75" s="5"/>
      <c r="Q75" s="1327"/>
      <c r="R75" s="123" t="s">
        <v>214</v>
      </c>
      <c r="S75" s="148">
        <f>SUM(S68:S75)</f>
        <v>0</v>
      </c>
      <c r="T75" s="170">
        <f>SUM(T68:T75)</f>
        <v>0</v>
      </c>
    </row>
    <row r="76" spans="1:20" ht="16.5" customHeight="1">
      <c r="A76" s="1282" t="s">
        <v>231</v>
      </c>
      <c r="B76" s="1" t="s">
        <v>210</v>
      </c>
      <c r="C76" s="172">
        <v>1.5</v>
      </c>
      <c r="D76" s="332"/>
      <c r="E76" s="1366" t="s">
        <v>232</v>
      </c>
      <c r="F76" s="186" t="s">
        <v>3</v>
      </c>
      <c r="G76" s="119">
        <v>33</v>
      </c>
      <c r="H76" s="339"/>
      <c r="I76" s="1288" t="s">
        <v>233</v>
      </c>
      <c r="J76" s="114" t="s">
        <v>234</v>
      </c>
      <c r="K76" s="115"/>
      <c r="L76" s="332"/>
      <c r="M76" s="1285" t="s">
        <v>235</v>
      </c>
      <c r="N76" s="1" t="s">
        <v>236</v>
      </c>
      <c r="O76" s="172">
        <v>37.5</v>
      </c>
      <c r="P76" s="332"/>
      <c r="Q76" s="1285" t="s">
        <v>237</v>
      </c>
      <c r="R76" s="159" t="s">
        <v>238</v>
      </c>
      <c r="S76" s="156">
        <v>7</v>
      </c>
      <c r="T76" s="331"/>
    </row>
    <row r="77" spans="1:20" ht="16.5">
      <c r="A77" s="1283"/>
      <c r="B77" s="1" t="s">
        <v>239</v>
      </c>
      <c r="C77" s="172">
        <v>1.2</v>
      </c>
      <c r="D77" s="342"/>
      <c r="E77" s="1367"/>
      <c r="F77" s="112" t="s">
        <v>240</v>
      </c>
      <c r="G77" s="119">
        <v>5</v>
      </c>
      <c r="H77" s="339"/>
      <c r="I77" s="1289"/>
      <c r="J77" s="1"/>
      <c r="K77" s="172"/>
      <c r="L77" s="332"/>
      <c r="M77" s="1286"/>
      <c r="N77" s="1" t="s">
        <v>241</v>
      </c>
      <c r="O77" s="172">
        <v>4</v>
      </c>
      <c r="P77" s="332"/>
      <c r="Q77" s="1286"/>
      <c r="R77" s="159" t="s">
        <v>242</v>
      </c>
      <c r="S77" s="156">
        <v>14.5</v>
      </c>
      <c r="T77" s="331"/>
    </row>
    <row r="78" spans="1:20" ht="16.5">
      <c r="A78" s="1283"/>
      <c r="B78" s="1" t="s">
        <v>243</v>
      </c>
      <c r="C78" s="172">
        <v>40</v>
      </c>
      <c r="D78" s="332"/>
      <c r="E78" s="1367"/>
      <c r="F78" s="112"/>
      <c r="G78" s="119">
        <v>4</v>
      </c>
      <c r="H78" s="339"/>
      <c r="I78" s="1289"/>
      <c r="J78" s="116"/>
      <c r="K78" s="117"/>
      <c r="L78" s="332"/>
      <c r="M78" s="1286"/>
      <c r="N78" s="118" t="s">
        <v>244</v>
      </c>
      <c r="O78" s="174">
        <v>0.5</v>
      </c>
      <c r="P78" s="341"/>
      <c r="Q78" s="1286"/>
      <c r="R78" s="159" t="s">
        <v>211</v>
      </c>
      <c r="S78" s="156">
        <v>0.5</v>
      </c>
      <c r="T78" s="331"/>
    </row>
    <row r="79" spans="1:20" ht="16.5">
      <c r="A79" s="1342"/>
      <c r="B79" s="3" t="s">
        <v>230</v>
      </c>
      <c r="C79" s="172"/>
      <c r="D79" s="340"/>
      <c r="E79" s="1367"/>
      <c r="F79" s="112" t="s">
        <v>210</v>
      </c>
      <c r="G79" s="119"/>
      <c r="H79" s="339"/>
      <c r="I79" s="1289"/>
      <c r="J79" s="194"/>
      <c r="K79" s="117"/>
      <c r="L79" s="332"/>
      <c r="M79" s="1369"/>
      <c r="N79" s="118" t="s">
        <v>245</v>
      </c>
      <c r="O79" s="174">
        <v>0.5</v>
      </c>
      <c r="P79" s="338"/>
      <c r="Q79" s="1350"/>
      <c r="R79" s="1"/>
      <c r="S79" s="172"/>
      <c r="T79" s="331"/>
    </row>
    <row r="80" spans="1:20" ht="16.5">
      <c r="A80" s="1283"/>
      <c r="B80" s="255"/>
      <c r="C80" s="172"/>
      <c r="D80" s="332"/>
      <c r="E80" s="1367"/>
      <c r="F80" s="207" t="s">
        <v>244</v>
      </c>
      <c r="G80" s="206">
        <v>1</v>
      </c>
      <c r="H80" s="332"/>
      <c r="I80" s="1289"/>
      <c r="J80" s="116"/>
      <c r="K80" s="117"/>
      <c r="L80" s="332"/>
      <c r="M80" s="1286"/>
      <c r="N80" s="3" t="s">
        <v>386</v>
      </c>
      <c r="O80" s="172"/>
      <c r="P80" s="337"/>
      <c r="Q80" s="1286"/>
      <c r="R80" s="1"/>
      <c r="S80" s="172"/>
      <c r="T80" s="331"/>
    </row>
    <row r="81" spans="1:20" ht="21" customHeight="1" hidden="1">
      <c r="A81" s="1283"/>
      <c r="B81" s="1"/>
      <c r="C81" s="152"/>
      <c r="D81" s="336"/>
      <c r="E81" s="1367"/>
      <c r="F81" s="157"/>
      <c r="G81" s="152"/>
      <c r="H81" s="332"/>
      <c r="I81" s="1289"/>
      <c r="J81" s="116"/>
      <c r="K81" s="117"/>
      <c r="L81" s="335"/>
      <c r="M81" s="1286"/>
      <c r="N81" s="334"/>
      <c r="O81" s="333"/>
      <c r="P81" s="332"/>
      <c r="Q81" s="1286"/>
      <c r="R81" s="3"/>
      <c r="S81" s="146"/>
      <c r="T81" s="331"/>
    </row>
    <row r="82" spans="1:20" ht="16.5" hidden="1">
      <c r="A82" s="1283"/>
      <c r="B82" s="153"/>
      <c r="C82" s="154"/>
      <c r="D82" s="332"/>
      <c r="E82" s="1367"/>
      <c r="F82" s="153"/>
      <c r="G82" s="154"/>
      <c r="H82" s="332"/>
      <c r="I82" s="1289"/>
      <c r="J82" s="153"/>
      <c r="K82" s="154"/>
      <c r="L82" s="332"/>
      <c r="M82" s="1286"/>
      <c r="N82" s="166"/>
      <c r="O82" s="152"/>
      <c r="P82" s="332"/>
      <c r="Q82" s="1286"/>
      <c r="R82" s="171"/>
      <c r="S82" s="177"/>
      <c r="T82" s="331"/>
    </row>
    <row r="83" spans="1:20" ht="16.5" hidden="1">
      <c r="A83" s="1283"/>
      <c r="B83" s="155"/>
      <c r="C83" s="152"/>
      <c r="D83" s="332"/>
      <c r="E83" s="1367"/>
      <c r="F83" s="155"/>
      <c r="G83" s="152"/>
      <c r="H83" s="332"/>
      <c r="I83" s="1289"/>
      <c r="J83" s="155"/>
      <c r="K83" s="152"/>
      <c r="L83" s="332"/>
      <c r="M83" s="1286"/>
      <c r="N83" s="166"/>
      <c r="O83" s="152"/>
      <c r="P83" s="332"/>
      <c r="Q83" s="1286"/>
      <c r="R83" s="152"/>
      <c r="S83" s="152"/>
      <c r="T83" s="331">
        <f>S83*$D$3/1000</f>
        <v>0</v>
      </c>
    </row>
    <row r="84" spans="1:20" ht="15.75">
      <c r="A84" s="1284"/>
      <c r="B84" s="123" t="s">
        <v>214</v>
      </c>
      <c r="C84" s="148">
        <f>SUM(C77:C84)</f>
        <v>0</v>
      </c>
      <c r="D84" s="148">
        <f>SUM(D76:D84)</f>
        <v>0</v>
      </c>
      <c r="E84" s="1368"/>
      <c r="F84" s="123" t="s">
        <v>214</v>
      </c>
      <c r="G84" s="148">
        <f>SUM(G77:G84)</f>
        <v>0</v>
      </c>
      <c r="H84" s="148">
        <f>SUM(H76:H84)</f>
        <v>0</v>
      </c>
      <c r="I84" s="1290"/>
      <c r="J84" s="123" t="s">
        <v>214</v>
      </c>
      <c r="K84" s="148">
        <f>SUM(K77:K84)</f>
        <v>0</v>
      </c>
      <c r="L84" s="148">
        <f>SUM(L76:L84)</f>
        <v>0</v>
      </c>
      <c r="M84" s="1287"/>
      <c r="N84" s="123" t="s">
        <v>214</v>
      </c>
      <c r="O84" s="148">
        <f>SUM(O76:O84)</f>
        <v>0</v>
      </c>
      <c r="P84" s="148">
        <f>SUM(P76:P84)</f>
        <v>0</v>
      </c>
      <c r="Q84" s="1287"/>
      <c r="R84" s="123" t="s">
        <v>214</v>
      </c>
      <c r="S84" s="148">
        <f>SUM(S76:S84)</f>
        <v>0</v>
      </c>
      <c r="T84" s="170">
        <f>SUM(T76:T84)</f>
        <v>0</v>
      </c>
    </row>
    <row r="85" spans="1:20" ht="17.25" thickBot="1">
      <c r="A85" s="423"/>
      <c r="B85" s="424" t="s">
        <v>246</v>
      </c>
      <c r="C85" s="424"/>
      <c r="D85" s="425"/>
      <c r="E85" s="426"/>
      <c r="F85" s="424"/>
      <c r="G85" s="424"/>
      <c r="H85" s="427"/>
      <c r="I85" s="426"/>
      <c r="J85" s="424"/>
      <c r="K85" s="424"/>
      <c r="L85" s="428"/>
      <c r="M85" s="426"/>
      <c r="N85" s="424" t="s">
        <v>246</v>
      </c>
      <c r="O85" s="424"/>
      <c r="P85" s="425"/>
      <c r="Q85" s="429"/>
      <c r="R85" s="424" t="s">
        <v>247</v>
      </c>
      <c r="S85" s="424"/>
      <c r="T85" s="430"/>
    </row>
    <row r="86" spans="1:20" ht="15.75" outlineLevel="1">
      <c r="A86" s="1370" t="s">
        <v>248</v>
      </c>
      <c r="B86" s="420" t="s">
        <v>249</v>
      </c>
      <c r="C86" s="420"/>
      <c r="D86" s="421">
        <v>5</v>
      </c>
      <c r="E86" s="1365" t="s">
        <v>248</v>
      </c>
      <c r="F86" s="420" t="s">
        <v>249</v>
      </c>
      <c r="G86" s="420"/>
      <c r="H86" s="421">
        <v>4.5</v>
      </c>
      <c r="I86" s="1365" t="s">
        <v>248</v>
      </c>
      <c r="J86" s="420" t="s">
        <v>249</v>
      </c>
      <c r="K86" s="420"/>
      <c r="L86" s="421">
        <v>4.3</v>
      </c>
      <c r="M86" s="1365" t="s">
        <v>248</v>
      </c>
      <c r="N86" s="420" t="s">
        <v>249</v>
      </c>
      <c r="O86" s="420"/>
      <c r="P86" s="421">
        <v>4.5</v>
      </c>
      <c r="Q86" s="1365" t="s">
        <v>248</v>
      </c>
      <c r="R86" s="420" t="s">
        <v>249</v>
      </c>
      <c r="S86" s="420"/>
      <c r="T86" s="422">
        <v>4.7</v>
      </c>
    </row>
    <row r="87" spans="1:20" ht="15.75" outlineLevel="1">
      <c r="A87" s="1351"/>
      <c r="B87" s="168" t="s">
        <v>250</v>
      </c>
      <c r="C87" s="168"/>
      <c r="D87" s="195">
        <v>0.8</v>
      </c>
      <c r="E87" s="1340"/>
      <c r="F87" s="168" t="s">
        <v>250</v>
      </c>
      <c r="G87" s="168"/>
      <c r="H87" s="195">
        <v>1.5</v>
      </c>
      <c r="I87" s="1340"/>
      <c r="J87" s="168" t="s">
        <v>250</v>
      </c>
      <c r="K87" s="168"/>
      <c r="L87" s="195">
        <v>2.2</v>
      </c>
      <c r="M87" s="1340"/>
      <c r="N87" s="168" t="s">
        <v>250</v>
      </c>
      <c r="O87" s="168"/>
      <c r="P87" s="195">
        <v>1.2</v>
      </c>
      <c r="Q87" s="1340"/>
      <c r="R87" s="168" t="s">
        <v>250</v>
      </c>
      <c r="S87" s="168"/>
      <c r="T87" s="196">
        <v>2</v>
      </c>
    </row>
    <row r="88" spans="1:20" ht="15.75" outlineLevel="1">
      <c r="A88" s="1351"/>
      <c r="B88" s="168" t="s">
        <v>251</v>
      </c>
      <c r="C88" s="168"/>
      <c r="D88" s="195">
        <v>1.8</v>
      </c>
      <c r="E88" s="1340"/>
      <c r="F88" s="168" t="s">
        <v>251</v>
      </c>
      <c r="G88" s="168"/>
      <c r="H88" s="195">
        <v>2</v>
      </c>
      <c r="I88" s="1340"/>
      <c r="J88" s="168" t="s">
        <v>251</v>
      </c>
      <c r="K88" s="168"/>
      <c r="L88" s="195">
        <v>2</v>
      </c>
      <c r="M88" s="1340"/>
      <c r="N88" s="168" t="s">
        <v>251</v>
      </c>
      <c r="O88" s="168"/>
      <c r="P88" s="195">
        <v>2</v>
      </c>
      <c r="Q88" s="1340"/>
      <c r="R88" s="168" t="s">
        <v>251</v>
      </c>
      <c r="S88" s="168"/>
      <c r="T88" s="196">
        <v>2.1</v>
      </c>
    </row>
    <row r="89" spans="1:20" ht="15.75" outlineLevel="1">
      <c r="A89" s="1351"/>
      <c r="B89" s="168" t="s">
        <v>252</v>
      </c>
      <c r="C89" s="168"/>
      <c r="D89" s="195">
        <v>2.8</v>
      </c>
      <c r="E89" s="1340"/>
      <c r="F89" s="168" t="s">
        <v>252</v>
      </c>
      <c r="G89" s="168"/>
      <c r="H89" s="195">
        <v>2.7</v>
      </c>
      <c r="I89" s="1340"/>
      <c r="J89" s="168" t="s">
        <v>252</v>
      </c>
      <c r="K89" s="168"/>
      <c r="L89" s="195">
        <v>2.5</v>
      </c>
      <c r="M89" s="1340"/>
      <c r="N89" s="168" t="s">
        <v>252</v>
      </c>
      <c r="O89" s="168"/>
      <c r="P89" s="195">
        <v>2.5</v>
      </c>
      <c r="Q89" s="1340"/>
      <c r="R89" s="168" t="s">
        <v>252</v>
      </c>
      <c r="S89" s="168"/>
      <c r="T89" s="196">
        <v>2.5</v>
      </c>
    </row>
    <row r="90" spans="1:20" ht="15.75" outlineLevel="1">
      <c r="A90" s="1351"/>
      <c r="B90" s="168" t="s">
        <v>253</v>
      </c>
      <c r="C90" s="168"/>
      <c r="D90" s="195">
        <v>1</v>
      </c>
      <c r="E90" s="1340"/>
      <c r="F90" s="168" t="s">
        <v>253</v>
      </c>
      <c r="G90" s="168"/>
      <c r="H90" s="195">
        <v>0</v>
      </c>
      <c r="I90" s="1340"/>
      <c r="J90" s="168" t="s">
        <v>253</v>
      </c>
      <c r="K90" s="168"/>
      <c r="L90" s="195">
        <v>0</v>
      </c>
      <c r="M90" s="1340"/>
      <c r="N90" s="168" t="s">
        <v>253</v>
      </c>
      <c r="O90" s="168"/>
      <c r="P90" s="195">
        <v>1</v>
      </c>
      <c r="Q90" s="1340"/>
      <c r="R90" s="168" t="s">
        <v>254</v>
      </c>
      <c r="S90" s="168"/>
      <c r="T90" s="196">
        <v>1</v>
      </c>
    </row>
    <row r="91" spans="1:20" ht="16.5" outlineLevel="1" thickBot="1">
      <c r="A91" s="1352"/>
      <c r="B91" s="198" t="s">
        <v>255</v>
      </c>
      <c r="C91" s="198"/>
      <c r="D91" s="199">
        <f>D86*70+D88*25+D90*60+D87*83+D89*45</f>
        <v>647.4</v>
      </c>
      <c r="E91" s="1341"/>
      <c r="F91" s="198" t="s">
        <v>255</v>
      </c>
      <c r="G91" s="198"/>
      <c r="H91" s="199">
        <f>H86*70+H88*25+H90*60+H87*83+H89*45</f>
        <v>611</v>
      </c>
      <c r="I91" s="1341"/>
      <c r="J91" s="198" t="s">
        <v>255</v>
      </c>
      <c r="K91" s="198"/>
      <c r="L91" s="199">
        <f>L86*70+L88*25+L90*60+L87*83+L89*45</f>
        <v>646.1</v>
      </c>
      <c r="M91" s="1341"/>
      <c r="N91" s="198" t="s">
        <v>255</v>
      </c>
      <c r="O91" s="198"/>
      <c r="P91" s="199">
        <f>P86*70+P88*25+P90*60+P87*83+P89*45</f>
        <v>637.1</v>
      </c>
      <c r="Q91" s="1341"/>
      <c r="R91" s="198" t="s">
        <v>255</v>
      </c>
      <c r="S91" s="198"/>
      <c r="T91" s="200">
        <f>T86*70+T88*25+T90*120+T87*83+T89*45</f>
        <v>780</v>
      </c>
    </row>
    <row r="92" spans="1:20" ht="16.5" outlineLevel="1">
      <c r="A92" s="323" t="s">
        <v>2</v>
      </c>
      <c r="B92" s="322"/>
      <c r="C92" s="319"/>
      <c r="D92" s="321"/>
      <c r="E92" s="320"/>
      <c r="F92" s="319"/>
      <c r="G92" s="319"/>
      <c r="H92" s="319"/>
      <c r="I92" s="317"/>
      <c r="J92" s="317"/>
      <c r="K92" s="318"/>
      <c r="L92" s="317"/>
      <c r="M92" s="317"/>
      <c r="N92" s="316"/>
      <c r="O92" s="315"/>
      <c r="P92" s="140"/>
      <c r="Q92" s="141"/>
      <c r="R92" s="141"/>
      <c r="S92" s="141"/>
      <c r="T92" s="141"/>
    </row>
    <row r="93" spans="1:20" ht="16.5" outlineLevel="1">
      <c r="A93" s="308"/>
      <c r="B93" s="314" t="s">
        <v>13</v>
      </c>
      <c r="C93" s="313"/>
      <c r="D93" s="309"/>
      <c r="E93" s="312"/>
      <c r="F93" s="310"/>
      <c r="G93" s="310"/>
      <c r="H93" s="311"/>
      <c r="I93" s="310"/>
      <c r="J93" s="311" t="s">
        <v>14</v>
      </c>
      <c r="K93" s="143"/>
      <c r="L93" s="310"/>
      <c r="M93" s="310"/>
      <c r="N93" s="309"/>
      <c r="O93" s="137"/>
      <c r="P93" s="308" t="s">
        <v>15</v>
      </c>
      <c r="Q93" s="142"/>
      <c r="R93" s="142"/>
      <c r="S93" s="142"/>
      <c r="T93" s="142"/>
    </row>
    <row r="94" ht="16.5"/>
  </sheetData>
  <sheetProtection/>
  <mergeCells count="72">
    <mergeCell ref="Q86:Q91"/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70:Q75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A48:T48"/>
    <mergeCell ref="A49:A54"/>
    <mergeCell ref="B49:D49"/>
    <mergeCell ref="E49:E54"/>
    <mergeCell ref="F49:H49"/>
    <mergeCell ref="I49:I51"/>
    <mergeCell ref="J49:L49"/>
    <mergeCell ref="M49:M54"/>
    <mergeCell ref="N49:P49"/>
    <mergeCell ref="Q49:Q54"/>
    <mergeCell ref="R49:T49"/>
    <mergeCell ref="I52:I61"/>
    <mergeCell ref="A55:A61"/>
    <mergeCell ref="E55:E61"/>
    <mergeCell ref="M55:M61"/>
    <mergeCell ref="Q55:Q61"/>
    <mergeCell ref="Q39:Q44"/>
    <mergeCell ref="A29:A37"/>
    <mergeCell ref="E29:E37"/>
    <mergeCell ref="I29:I37"/>
    <mergeCell ref="M29:M37"/>
    <mergeCell ref="Q29:Q37"/>
    <mergeCell ref="A39:A44"/>
    <mergeCell ref="E39:E44"/>
    <mergeCell ref="I39:I44"/>
    <mergeCell ref="M39:M44"/>
    <mergeCell ref="Q23:Q28"/>
    <mergeCell ref="A15:A22"/>
    <mergeCell ref="E15:E22"/>
    <mergeCell ref="I15:I22"/>
    <mergeCell ref="M15:M22"/>
    <mergeCell ref="Q15:Q22"/>
    <mergeCell ref="A23:A28"/>
    <mergeCell ref="E23:E28"/>
    <mergeCell ref="I23:I28"/>
    <mergeCell ref="M23:M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87" r:id="rId3"/>
  <headerFooter alignWithMargins="0">
    <oddHeader>&amp;L       客戶:桃園縣大竹.新莊國民小學  電話:03-3232917  &amp;C軒泰營養師:溫悅柔 0936505831   03-4200919#253</oddHeader>
  </headerFooter>
  <rowBreaks count="3" manualBreakCount="3">
    <brk id="44" max="19" man="1"/>
    <brk id="47" max="19" man="1"/>
    <brk id="91" max="1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view="pageBreakPreview" zoomScale="75" zoomScaleNormal="90" zoomScaleSheetLayoutView="7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201" customWidth="1"/>
    <col min="2" max="2" width="18.625" style="201" customWidth="1"/>
    <col min="3" max="3" width="4.00390625" style="201" customWidth="1"/>
    <col min="4" max="4" width="9.50390625" style="201" customWidth="1"/>
    <col min="5" max="5" width="4.625" style="201" customWidth="1"/>
    <col min="6" max="6" width="18.625" style="201" customWidth="1"/>
    <col min="7" max="7" width="4.00390625" style="201" hidden="1" customWidth="1"/>
    <col min="8" max="8" width="9.50390625" style="201" customWidth="1"/>
    <col min="9" max="9" width="4.625" style="201" customWidth="1"/>
    <col min="10" max="10" width="18.625" style="201" customWidth="1"/>
    <col min="11" max="11" width="4.00390625" style="201" hidden="1" customWidth="1"/>
    <col min="12" max="12" width="9.50390625" style="201" customWidth="1"/>
    <col min="13" max="13" width="4.625" style="201" customWidth="1"/>
    <col min="14" max="14" width="18.625" style="201" customWidth="1"/>
    <col min="15" max="15" width="4.00390625" style="201" hidden="1" customWidth="1"/>
    <col min="16" max="16" width="9.50390625" style="201" customWidth="1"/>
    <col min="17" max="17" width="4.625" style="201" customWidth="1"/>
    <col min="18" max="18" width="18.625" style="201" customWidth="1"/>
    <col min="19" max="19" width="3.75390625" style="201" hidden="1" customWidth="1"/>
    <col min="20" max="20" width="9.50390625" style="201" customWidth="1"/>
    <col min="21" max="21" width="8.625" style="201" customWidth="1"/>
    <col min="22" max="26" width="21.25390625" style="201" customWidth="1"/>
    <col min="27" max="16384" width="9.00390625" style="201" customWidth="1"/>
  </cols>
  <sheetData>
    <row r="1" spans="1:20" ht="26.25" thickBot="1">
      <c r="A1" s="1376" t="s">
        <v>41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8"/>
    </row>
    <row r="2" spans="1:20" ht="16.5">
      <c r="A2" s="1379" t="s">
        <v>25</v>
      </c>
      <c r="B2" s="1382">
        <v>42072</v>
      </c>
      <c r="C2" s="1382"/>
      <c r="D2" s="1382"/>
      <c r="E2" s="1383" t="s">
        <v>20</v>
      </c>
      <c r="F2" s="1386">
        <f>B2+1</f>
        <v>42073</v>
      </c>
      <c r="G2" s="1386"/>
      <c r="H2" s="1386"/>
      <c r="I2" s="1387" t="s">
        <v>5</v>
      </c>
      <c r="J2" s="1389">
        <f>F2+1</f>
        <v>42074</v>
      </c>
      <c r="K2" s="1389"/>
      <c r="L2" s="1389"/>
      <c r="M2" s="1390" t="s">
        <v>20</v>
      </c>
      <c r="N2" s="1393">
        <f>J2+1</f>
        <v>42075</v>
      </c>
      <c r="O2" s="1393"/>
      <c r="P2" s="1393"/>
      <c r="Q2" s="1394" t="s">
        <v>27</v>
      </c>
      <c r="R2" s="1371">
        <f>N2+1</f>
        <v>42076</v>
      </c>
      <c r="S2" s="1371"/>
      <c r="T2" s="1372"/>
    </row>
    <row r="3" spans="1:20" ht="16.5">
      <c r="A3" s="1380"/>
      <c r="B3" s="440" t="s">
        <v>21</v>
      </c>
      <c r="C3" s="441"/>
      <c r="D3" s="442">
        <v>2130</v>
      </c>
      <c r="E3" s="1384"/>
      <c r="F3" s="443" t="s">
        <v>21</v>
      </c>
      <c r="G3" s="441"/>
      <c r="H3" s="444">
        <f>D3</f>
        <v>2130</v>
      </c>
      <c r="I3" s="1388"/>
      <c r="J3" s="443" t="s">
        <v>21</v>
      </c>
      <c r="K3" s="441"/>
      <c r="L3" s="444">
        <f>H3</f>
        <v>2130</v>
      </c>
      <c r="M3" s="1391"/>
      <c r="N3" s="443" t="s">
        <v>21</v>
      </c>
      <c r="O3" s="441"/>
      <c r="P3" s="444">
        <f>L3</f>
        <v>2130</v>
      </c>
      <c r="Q3" s="1395"/>
      <c r="R3" s="443" t="s">
        <v>21</v>
      </c>
      <c r="S3" s="441"/>
      <c r="T3" s="445">
        <v>2130</v>
      </c>
    </row>
    <row r="4" spans="1:20" ht="16.5">
      <c r="A4" s="1380"/>
      <c r="B4" s="443" t="s">
        <v>7</v>
      </c>
      <c r="C4" s="446" t="s">
        <v>8</v>
      </c>
      <c r="D4" s="447" t="s">
        <v>18</v>
      </c>
      <c r="E4" s="1384"/>
      <c r="F4" s="443" t="s">
        <v>7</v>
      </c>
      <c r="G4" s="446" t="s">
        <v>8</v>
      </c>
      <c r="H4" s="447" t="s">
        <v>9</v>
      </c>
      <c r="I4" s="1388"/>
      <c r="J4" s="443" t="s">
        <v>7</v>
      </c>
      <c r="K4" s="446" t="s">
        <v>8</v>
      </c>
      <c r="L4" s="447" t="s">
        <v>9</v>
      </c>
      <c r="M4" s="1391"/>
      <c r="N4" s="443" t="s">
        <v>7</v>
      </c>
      <c r="O4" s="446" t="s">
        <v>8</v>
      </c>
      <c r="P4" s="447" t="s">
        <v>9</v>
      </c>
      <c r="Q4" s="1395"/>
      <c r="R4" s="443" t="s">
        <v>7</v>
      </c>
      <c r="S4" s="446" t="s">
        <v>8</v>
      </c>
      <c r="T4" s="448" t="s">
        <v>9</v>
      </c>
    </row>
    <row r="5" spans="1:20" ht="16.5">
      <c r="A5" s="1380"/>
      <c r="B5" s="449" t="s">
        <v>19</v>
      </c>
      <c r="C5" s="450">
        <v>45</v>
      </c>
      <c r="D5" s="451">
        <v>100</v>
      </c>
      <c r="E5" s="1384"/>
      <c r="F5" s="449" t="s">
        <v>19</v>
      </c>
      <c r="G5" s="450">
        <v>47</v>
      </c>
      <c r="H5" s="451">
        <f>G5*$D$3/1000</f>
        <v>100.11</v>
      </c>
      <c r="I5" s="1373" t="s">
        <v>387</v>
      </c>
      <c r="J5" s="452" t="s">
        <v>11</v>
      </c>
      <c r="K5" s="453">
        <v>5</v>
      </c>
      <c r="L5" s="451">
        <v>10</v>
      </c>
      <c r="M5" s="1391"/>
      <c r="N5" s="449" t="s">
        <v>19</v>
      </c>
      <c r="O5" s="450">
        <v>47</v>
      </c>
      <c r="P5" s="451">
        <f>O5*$D$3/1000</f>
        <v>100.11</v>
      </c>
      <c r="Q5" s="1395"/>
      <c r="R5" s="449" t="s">
        <v>19</v>
      </c>
      <c r="S5" s="450">
        <v>47</v>
      </c>
      <c r="T5" s="454">
        <v>100</v>
      </c>
    </row>
    <row r="6" spans="1:20" ht="16.5">
      <c r="A6" s="1380"/>
      <c r="B6" s="455" t="s">
        <v>388</v>
      </c>
      <c r="C6" s="450">
        <v>20</v>
      </c>
      <c r="D6" s="451">
        <v>30</v>
      </c>
      <c r="E6" s="1384"/>
      <c r="F6" s="455" t="s">
        <v>11</v>
      </c>
      <c r="G6" s="450">
        <v>14</v>
      </c>
      <c r="H6" s="451">
        <f>G6*$D$3/1000</f>
        <v>29.82</v>
      </c>
      <c r="I6" s="1374"/>
      <c r="J6" s="449" t="s">
        <v>19</v>
      </c>
      <c r="K6" s="450">
        <v>28</v>
      </c>
      <c r="L6" s="451">
        <f>K6*$D$3/1000</f>
        <v>59.64</v>
      </c>
      <c r="M6" s="1391"/>
      <c r="N6" s="455" t="s">
        <v>11</v>
      </c>
      <c r="O6" s="450">
        <v>14</v>
      </c>
      <c r="P6" s="451">
        <f>O6*$D$3/1000</f>
        <v>29.82</v>
      </c>
      <c r="Q6" s="1395"/>
      <c r="R6" s="455" t="s">
        <v>11</v>
      </c>
      <c r="S6" s="450">
        <v>14</v>
      </c>
      <c r="T6" s="454">
        <v>20</v>
      </c>
    </row>
    <row r="7" spans="1:20" ht="16.5">
      <c r="A7" s="1381"/>
      <c r="B7" s="456"/>
      <c r="C7" s="450"/>
      <c r="D7" s="457"/>
      <c r="E7" s="1385"/>
      <c r="F7" s="456"/>
      <c r="G7" s="446"/>
      <c r="H7" s="458"/>
      <c r="I7" s="1374"/>
      <c r="J7" s="452" t="s">
        <v>543</v>
      </c>
      <c r="K7" s="459">
        <v>28</v>
      </c>
      <c r="L7" s="460">
        <f>K7*$D$3/1000</f>
        <v>59.64</v>
      </c>
      <c r="M7" s="1392"/>
      <c r="N7" s="449"/>
      <c r="O7" s="446"/>
      <c r="P7" s="458"/>
      <c r="Q7" s="1396"/>
      <c r="R7" s="449" t="s">
        <v>26</v>
      </c>
      <c r="S7" s="450">
        <v>5</v>
      </c>
      <c r="T7" s="454">
        <v>10</v>
      </c>
    </row>
    <row r="8" spans="1:20" ht="15" customHeight="1">
      <c r="A8" s="1242" t="s">
        <v>166</v>
      </c>
      <c r="B8" s="452" t="s">
        <v>389</v>
      </c>
      <c r="C8" s="436">
        <v>59</v>
      </c>
      <c r="D8" s="451">
        <f>C8*$D$3/1000</f>
        <v>125.67</v>
      </c>
      <c r="E8" s="1239" t="s">
        <v>390</v>
      </c>
      <c r="F8" s="452" t="s">
        <v>391</v>
      </c>
      <c r="G8" s="4">
        <v>50.5</v>
      </c>
      <c r="H8" s="451">
        <f aca="true" t="shared" si="0" ref="H8:H13">G8*$H$3/1000</f>
        <v>107.565</v>
      </c>
      <c r="I8" s="1374"/>
      <c r="J8" s="452" t="s">
        <v>23</v>
      </c>
      <c r="K8" s="459">
        <v>5</v>
      </c>
      <c r="L8" s="451">
        <v>10</v>
      </c>
      <c r="M8" s="1239" t="s">
        <v>34</v>
      </c>
      <c r="N8" s="461" t="s">
        <v>34</v>
      </c>
      <c r="O8" s="462">
        <v>2</v>
      </c>
      <c r="P8" s="463">
        <f>O8*$L$3-50</f>
        <v>4210</v>
      </c>
      <c r="Q8" s="1239" t="s">
        <v>28</v>
      </c>
      <c r="R8" s="437" t="s">
        <v>392</v>
      </c>
      <c r="S8" s="436">
        <v>55</v>
      </c>
      <c r="T8" s="454">
        <f>S8*$D$3/1000</f>
        <v>117.15</v>
      </c>
    </row>
    <row r="9" spans="1:20" ht="15" customHeight="1">
      <c r="A9" s="1243"/>
      <c r="B9" s="464" t="s">
        <v>393</v>
      </c>
      <c r="C9" s="436">
        <v>47</v>
      </c>
      <c r="D9" s="451">
        <f>C9*$D$3/1000</f>
        <v>100.11</v>
      </c>
      <c r="E9" s="1240"/>
      <c r="F9" s="461" t="s">
        <v>394</v>
      </c>
      <c r="G9" s="387">
        <v>19.5</v>
      </c>
      <c r="H9" s="451">
        <f t="shared" si="0"/>
        <v>41.535</v>
      </c>
      <c r="I9" s="1374"/>
      <c r="J9" s="452" t="s">
        <v>395</v>
      </c>
      <c r="K9" s="459">
        <v>5</v>
      </c>
      <c r="L9" s="451">
        <v>10</v>
      </c>
      <c r="M9" s="1240"/>
      <c r="N9" s="204" t="s">
        <v>396</v>
      </c>
      <c r="O9" s="436"/>
      <c r="P9" s="451" t="s">
        <v>544</v>
      </c>
      <c r="Q9" s="1240"/>
      <c r="R9" s="437" t="s">
        <v>397</v>
      </c>
      <c r="S9" s="436">
        <v>35</v>
      </c>
      <c r="T9" s="454">
        <v>20</v>
      </c>
    </row>
    <row r="10" spans="1:20" ht="15" customHeight="1">
      <c r="A10" s="1243"/>
      <c r="B10" s="205" t="s">
        <v>398</v>
      </c>
      <c r="C10" s="436">
        <v>4</v>
      </c>
      <c r="D10" s="465">
        <f>C10*$D$3/3000</f>
        <v>2.84</v>
      </c>
      <c r="E10" s="1240"/>
      <c r="F10" s="461" t="s">
        <v>399</v>
      </c>
      <c r="G10" s="4">
        <v>10</v>
      </c>
      <c r="H10" s="451">
        <f t="shared" si="0"/>
        <v>21.3</v>
      </c>
      <c r="I10" s="1374"/>
      <c r="J10" s="452" t="s">
        <v>400</v>
      </c>
      <c r="K10" s="459">
        <v>14</v>
      </c>
      <c r="L10" s="451">
        <f>K10*$L$3/1000</f>
        <v>29.82</v>
      </c>
      <c r="M10" s="1240"/>
      <c r="N10" s="204"/>
      <c r="O10" s="436"/>
      <c r="P10" s="451">
        <f>O10*$P$3/1000</f>
        <v>0</v>
      </c>
      <c r="Q10" s="1240"/>
      <c r="R10" s="437" t="s">
        <v>401</v>
      </c>
      <c r="S10" s="436">
        <v>3</v>
      </c>
      <c r="T10" s="454">
        <f>S10*$D$3/1000</f>
        <v>6.39</v>
      </c>
    </row>
    <row r="11" spans="1:20" ht="15" customHeight="1">
      <c r="A11" s="1243"/>
      <c r="B11" s="205" t="s">
        <v>402</v>
      </c>
      <c r="C11" s="436">
        <v>1</v>
      </c>
      <c r="D11" s="451">
        <f>C11*$D$3/1000</f>
        <v>2.13</v>
      </c>
      <c r="E11" s="1240"/>
      <c r="F11" s="461" t="s">
        <v>403</v>
      </c>
      <c r="G11" s="4">
        <v>1</v>
      </c>
      <c r="H11" s="451">
        <f t="shared" si="0"/>
        <v>2.13</v>
      </c>
      <c r="I11" s="1374"/>
      <c r="J11" s="452" t="s">
        <v>404</v>
      </c>
      <c r="K11" s="459">
        <v>21</v>
      </c>
      <c r="L11" s="451">
        <f>K11*$L$3/1000</f>
        <v>44.73</v>
      </c>
      <c r="M11" s="1240"/>
      <c r="N11" s="204"/>
      <c r="O11" s="436"/>
      <c r="P11" s="451">
        <f>O11*$P$3/1000</f>
        <v>0</v>
      </c>
      <c r="Q11" s="1240"/>
      <c r="R11" s="437" t="s">
        <v>405</v>
      </c>
      <c r="S11" s="436">
        <v>1</v>
      </c>
      <c r="T11" s="466">
        <f>S11*$D$3/1000</f>
        <v>2.13</v>
      </c>
    </row>
    <row r="12" spans="1:20" ht="15" customHeight="1">
      <c r="A12" s="1243"/>
      <c r="B12" s="205" t="s">
        <v>406</v>
      </c>
      <c r="C12" s="436">
        <v>2</v>
      </c>
      <c r="D12" s="451">
        <f>C12*$D$3/1000</f>
        <v>4.26</v>
      </c>
      <c r="E12" s="1240"/>
      <c r="F12" s="205" t="s">
        <v>407</v>
      </c>
      <c r="G12" s="4">
        <v>3.5</v>
      </c>
      <c r="H12" s="451">
        <f t="shared" si="0"/>
        <v>7.455</v>
      </c>
      <c r="I12" s="1374"/>
      <c r="J12" s="461" t="s">
        <v>403</v>
      </c>
      <c r="K12" s="459"/>
      <c r="L12" s="451">
        <v>2</v>
      </c>
      <c r="M12" s="1240"/>
      <c r="N12" s="449"/>
      <c r="O12" s="8"/>
      <c r="P12" s="451"/>
      <c r="Q12" s="1240"/>
      <c r="R12" s="437" t="s">
        <v>408</v>
      </c>
      <c r="S12" s="436"/>
      <c r="T12" s="454">
        <v>1</v>
      </c>
    </row>
    <row r="13" spans="1:20" ht="15" customHeight="1">
      <c r="A13" s="1243"/>
      <c r="B13" s="205" t="s">
        <v>409</v>
      </c>
      <c r="C13" s="436">
        <v>7</v>
      </c>
      <c r="D13" s="451">
        <f>C13*$D$3/1000</f>
        <v>14.91</v>
      </c>
      <c r="E13" s="1240"/>
      <c r="F13" s="205" t="s">
        <v>410</v>
      </c>
      <c r="G13" s="8">
        <v>9.5</v>
      </c>
      <c r="H13" s="451">
        <f t="shared" si="0"/>
        <v>20.235</v>
      </c>
      <c r="I13" s="1374"/>
      <c r="J13" s="382" t="s">
        <v>411</v>
      </c>
      <c r="K13" s="467" t="s">
        <v>412</v>
      </c>
      <c r="L13" s="451" t="s">
        <v>413</v>
      </c>
      <c r="M13" s="1240"/>
      <c r="N13" s="205"/>
      <c r="O13" s="8"/>
      <c r="P13" s="451">
        <f>O13*$P$3/1000</f>
        <v>0</v>
      </c>
      <c r="Q13" s="1240"/>
      <c r="R13" s="437"/>
      <c r="S13" s="436"/>
      <c r="T13" s="454"/>
    </row>
    <row r="14" spans="1:20" ht="15" customHeight="1">
      <c r="A14" s="1244"/>
      <c r="B14" s="468"/>
      <c r="C14" s="469">
        <f>SUM(C8:C13)</f>
        <v>120</v>
      </c>
      <c r="D14" s="469">
        <f>SUM(D8:D13)</f>
        <v>249.92</v>
      </c>
      <c r="E14" s="1241"/>
      <c r="F14" s="468" t="s">
        <v>414</v>
      </c>
      <c r="G14" s="469">
        <f>SUM(G8:G13)</f>
        <v>94</v>
      </c>
      <c r="H14" s="469">
        <f>SUM(H8:H13)</f>
        <v>200.22000000000003</v>
      </c>
      <c r="I14" s="1375"/>
      <c r="J14" s="452"/>
      <c r="K14" s="459"/>
      <c r="L14" s="451"/>
      <c r="M14" s="1241"/>
      <c r="N14" s="470" t="s">
        <v>414</v>
      </c>
      <c r="O14" s="469">
        <f>SUM(O8:O13)</f>
        <v>2</v>
      </c>
      <c r="P14" s="469">
        <f>SUM(P8:P13)</f>
        <v>4210</v>
      </c>
      <c r="Q14" s="1241"/>
      <c r="R14" s="471"/>
      <c r="S14" s="206"/>
      <c r="T14" s="472"/>
    </row>
    <row r="15" spans="1:22" ht="15" customHeight="1">
      <c r="A15" s="1242" t="s">
        <v>415</v>
      </c>
      <c r="B15" s="473" t="s">
        <v>416</v>
      </c>
      <c r="C15" s="474">
        <v>61</v>
      </c>
      <c r="D15" s="475">
        <f>C15*$D$3/1000</f>
        <v>129.93</v>
      </c>
      <c r="E15" s="1239" t="s">
        <v>417</v>
      </c>
      <c r="F15" s="382" t="s">
        <v>418</v>
      </c>
      <c r="G15" s="206">
        <v>10</v>
      </c>
      <c r="H15" s="451">
        <f>G15*$H$3/1000</f>
        <v>21.3</v>
      </c>
      <c r="I15" s="1239" t="s">
        <v>419</v>
      </c>
      <c r="J15" s="476" t="s">
        <v>420</v>
      </c>
      <c r="K15" s="477">
        <v>39.5</v>
      </c>
      <c r="L15" s="478">
        <f>K15*$L$3/1000</f>
        <v>84.135</v>
      </c>
      <c r="M15" s="1239" t="s">
        <v>421</v>
      </c>
      <c r="N15" s="382" t="s">
        <v>422</v>
      </c>
      <c r="O15" s="436"/>
      <c r="P15" s="479" t="s">
        <v>39</v>
      </c>
      <c r="Q15" s="1239" t="s">
        <v>423</v>
      </c>
      <c r="R15" s="480" t="s">
        <v>424</v>
      </c>
      <c r="S15" s="168">
        <v>56.5</v>
      </c>
      <c r="T15" s="454">
        <f aca="true" t="shared" si="1" ref="T15:T20">S15*$T$3/1000</f>
        <v>120.345</v>
      </c>
      <c r="V15" s="201">
        <f>132-96</f>
        <v>36</v>
      </c>
    </row>
    <row r="16" spans="1:20" ht="15" customHeight="1">
      <c r="A16" s="1243"/>
      <c r="B16" s="481" t="s">
        <v>425</v>
      </c>
      <c r="C16" s="482">
        <v>5.5</v>
      </c>
      <c r="D16" s="475">
        <f>C16*$D$3/1000</f>
        <v>11.715</v>
      </c>
      <c r="E16" s="1240"/>
      <c r="F16" s="382" t="s">
        <v>426</v>
      </c>
      <c r="G16" s="206">
        <v>70</v>
      </c>
      <c r="H16" s="451">
        <f>G16*$H$3/1000</f>
        <v>149.1</v>
      </c>
      <c r="I16" s="1240"/>
      <c r="J16" s="476" t="s">
        <v>427</v>
      </c>
      <c r="K16" s="477">
        <v>35</v>
      </c>
      <c r="L16" s="478">
        <f>K16*$L$3/1000</f>
        <v>74.55</v>
      </c>
      <c r="M16" s="1240"/>
      <c r="N16" s="382" t="s">
        <v>428</v>
      </c>
      <c r="O16" s="483"/>
      <c r="P16" s="479" t="s">
        <v>429</v>
      </c>
      <c r="Q16" s="1240"/>
      <c r="R16" s="480" t="s">
        <v>430</v>
      </c>
      <c r="S16" s="484">
        <v>8.5</v>
      </c>
      <c r="T16" s="454">
        <f t="shared" si="1"/>
        <v>18.105</v>
      </c>
    </row>
    <row r="17" spans="1:30" ht="15" customHeight="1">
      <c r="A17" s="1243"/>
      <c r="B17" s="382" t="s">
        <v>431</v>
      </c>
      <c r="C17" s="482">
        <v>4.5</v>
      </c>
      <c r="D17" s="475">
        <f>C17*$D$3/1000</f>
        <v>9.585</v>
      </c>
      <c r="E17" s="1240"/>
      <c r="F17" s="382" t="s">
        <v>432</v>
      </c>
      <c r="G17" s="206">
        <v>6</v>
      </c>
      <c r="H17" s="451">
        <f>G17*$H$3/1000</f>
        <v>12.78</v>
      </c>
      <c r="I17" s="1240"/>
      <c r="J17" s="476" t="s">
        <v>433</v>
      </c>
      <c r="K17" s="477">
        <v>11.6</v>
      </c>
      <c r="L17" s="478">
        <f>K17*$L$3/1000</f>
        <v>24.708</v>
      </c>
      <c r="M17" s="1240"/>
      <c r="N17" s="382" t="s">
        <v>434</v>
      </c>
      <c r="O17" s="483"/>
      <c r="P17" s="479" t="s">
        <v>40</v>
      </c>
      <c r="Q17" s="1240"/>
      <c r="R17" s="480" t="s">
        <v>435</v>
      </c>
      <c r="S17" s="168">
        <v>8.5</v>
      </c>
      <c r="T17" s="454">
        <f t="shared" si="1"/>
        <v>18.105</v>
      </c>
      <c r="V17" s="541"/>
      <c r="W17" s="541"/>
      <c r="X17" s="541"/>
      <c r="Y17" s="541"/>
      <c r="Z17" s="541"/>
      <c r="AA17" s="541"/>
      <c r="AB17" s="541"/>
      <c r="AC17" s="541"/>
      <c r="AD17" s="541"/>
    </row>
    <row r="18" spans="1:30" ht="15" customHeight="1">
      <c r="A18" s="1243"/>
      <c r="B18" s="382" t="s">
        <v>430</v>
      </c>
      <c r="C18" s="482">
        <v>10</v>
      </c>
      <c r="D18" s="475">
        <f>C18*$D$3/1000</f>
        <v>21.3</v>
      </c>
      <c r="E18" s="1240"/>
      <c r="F18" s="382" t="s">
        <v>436</v>
      </c>
      <c r="G18" s="387">
        <v>1</v>
      </c>
      <c r="H18" s="451">
        <f>G18*$H$3/1000</f>
        <v>2.13</v>
      </c>
      <c r="I18" s="1240"/>
      <c r="J18" s="476" t="s">
        <v>437</v>
      </c>
      <c r="K18" s="477">
        <v>5</v>
      </c>
      <c r="L18" s="478">
        <f>K18*$L$3/1000</f>
        <v>10.65</v>
      </c>
      <c r="M18" s="1240"/>
      <c r="N18" s="382" t="s">
        <v>406</v>
      </c>
      <c r="O18" s="485"/>
      <c r="P18" s="479" t="s">
        <v>438</v>
      </c>
      <c r="Q18" s="1240"/>
      <c r="R18" s="486" t="s">
        <v>439</v>
      </c>
      <c r="S18" s="487">
        <v>4.5</v>
      </c>
      <c r="T18" s="454">
        <f t="shared" si="1"/>
        <v>9.585</v>
      </c>
      <c r="V18" s="541"/>
      <c r="W18" s="541"/>
      <c r="X18" s="541"/>
      <c r="Y18" s="541"/>
      <c r="Z18" s="541"/>
      <c r="AA18" s="541"/>
      <c r="AB18" s="541"/>
      <c r="AC18" s="541"/>
      <c r="AD18" s="541"/>
    </row>
    <row r="19" spans="1:30" ht="15" customHeight="1">
      <c r="A19" s="1243"/>
      <c r="B19" s="382" t="s">
        <v>440</v>
      </c>
      <c r="C19" s="145">
        <v>1</v>
      </c>
      <c r="D19" s="475">
        <f>C19*$D$3/1000</f>
        <v>2.13</v>
      </c>
      <c r="E19" s="1240"/>
      <c r="F19" s="382" t="s">
        <v>441</v>
      </c>
      <c r="G19" s="387">
        <v>5.5</v>
      </c>
      <c r="H19" s="488">
        <v>3</v>
      </c>
      <c r="I19" s="1240"/>
      <c r="J19" s="476" t="s">
        <v>442</v>
      </c>
      <c r="K19" s="477"/>
      <c r="L19" s="489">
        <v>1</v>
      </c>
      <c r="M19" s="1240"/>
      <c r="N19" s="382" t="s">
        <v>443</v>
      </c>
      <c r="O19" s="485"/>
      <c r="P19" s="479" t="s">
        <v>444</v>
      </c>
      <c r="Q19" s="1240"/>
      <c r="R19" s="386" t="s">
        <v>445</v>
      </c>
      <c r="S19" s="145">
        <v>1</v>
      </c>
      <c r="T19" s="454">
        <f t="shared" si="1"/>
        <v>2.13</v>
      </c>
      <c r="V19" s="541"/>
      <c r="W19" s="541"/>
      <c r="X19" s="541"/>
      <c r="Y19" s="541"/>
      <c r="Z19" s="541"/>
      <c r="AA19" s="541"/>
      <c r="AB19" s="541"/>
      <c r="AC19" s="541"/>
      <c r="AD19" s="541"/>
    </row>
    <row r="20" spans="1:30" ht="15" customHeight="1">
      <c r="A20" s="1243"/>
      <c r="B20" s="386"/>
      <c r="C20" s="490"/>
      <c r="D20" s="475"/>
      <c r="E20" s="1240"/>
      <c r="F20" s="452"/>
      <c r="G20" s="394"/>
      <c r="H20" s="451"/>
      <c r="I20" s="1240"/>
      <c r="J20" s="476"/>
      <c r="K20" s="491">
        <v>5</v>
      </c>
      <c r="L20" s="478"/>
      <c r="M20" s="1240"/>
      <c r="N20" s="382" t="s">
        <v>446</v>
      </c>
      <c r="O20" s="485"/>
      <c r="P20" s="494" t="s">
        <v>448</v>
      </c>
      <c r="Q20" s="1240"/>
      <c r="R20" s="386" t="s">
        <v>447</v>
      </c>
      <c r="S20" s="147">
        <v>7</v>
      </c>
      <c r="T20" s="454">
        <f t="shared" si="1"/>
        <v>14.91</v>
      </c>
      <c r="V20" s="542"/>
      <c r="W20" s="542"/>
      <c r="X20" s="542"/>
      <c r="Y20" s="542"/>
      <c r="Z20" s="541"/>
      <c r="AA20" s="541"/>
      <c r="AB20" s="541"/>
      <c r="AC20" s="541"/>
      <c r="AD20" s="541"/>
    </row>
    <row r="21" spans="1:30" ht="15" customHeight="1">
      <c r="A21" s="1243"/>
      <c r="B21" s="386"/>
      <c r="C21" s="490"/>
      <c r="D21" s="475"/>
      <c r="E21" s="1240"/>
      <c r="F21" s="471"/>
      <c r="G21" s="394"/>
      <c r="H21" s="451"/>
      <c r="I21" s="1240"/>
      <c r="J21" s="476"/>
      <c r="K21" s="491"/>
      <c r="L21" s="493"/>
      <c r="M21" s="1240"/>
      <c r="N21" s="382"/>
      <c r="O21" s="394"/>
      <c r="P21" s="494"/>
      <c r="Q21" s="1240"/>
      <c r="R21" s="471"/>
      <c r="S21" s="394"/>
      <c r="T21" s="454">
        <f>S21*$D$3/1000</f>
        <v>0</v>
      </c>
      <c r="V21" s="543"/>
      <c r="W21" s="55"/>
      <c r="X21" s="543"/>
      <c r="Y21" s="543"/>
      <c r="Z21" s="541"/>
      <c r="AA21" s="541"/>
      <c r="AB21" s="541"/>
      <c r="AC21" s="541"/>
      <c r="AD21" s="541"/>
    </row>
    <row r="22" spans="1:30" ht="15" customHeight="1">
      <c r="A22" s="1244"/>
      <c r="B22" s="495" t="s">
        <v>414</v>
      </c>
      <c r="C22" s="496">
        <f>SUM(C15:C21)</f>
        <v>82</v>
      </c>
      <c r="D22" s="496">
        <f>SUM(D15:D21)</f>
        <v>174.66000000000003</v>
      </c>
      <c r="E22" s="1241"/>
      <c r="F22" s="468" t="s">
        <v>414</v>
      </c>
      <c r="G22" s="469">
        <f>SUM(G15:G21)</f>
        <v>92.5</v>
      </c>
      <c r="H22" s="469">
        <f>SUM(H15:H21)</f>
        <v>188.31</v>
      </c>
      <c r="I22" s="1241"/>
      <c r="J22" s="468" t="s">
        <v>414</v>
      </c>
      <c r="K22" s="469">
        <f>SUM(K15:K21)</f>
        <v>96.1</v>
      </c>
      <c r="L22" s="469">
        <f>SUM(L15:L21)</f>
        <v>195.043</v>
      </c>
      <c r="M22" s="1241"/>
      <c r="N22" s="468" t="s">
        <v>414</v>
      </c>
      <c r="O22" s="469">
        <f>SUM(O15:O21)</f>
        <v>0</v>
      </c>
      <c r="P22" s="469">
        <f>SUM(P15:P21)</f>
        <v>0</v>
      </c>
      <c r="Q22" s="1241"/>
      <c r="R22" s="468" t="s">
        <v>414</v>
      </c>
      <c r="S22" s="469">
        <f>SUM(S15:S21)</f>
        <v>86</v>
      </c>
      <c r="T22" s="511">
        <f>SUM(T15:T21)</f>
        <v>183.17999999999998</v>
      </c>
      <c r="V22" s="542"/>
      <c r="W22" s="542"/>
      <c r="X22" s="53"/>
      <c r="Y22" s="542"/>
      <c r="Z22" s="541"/>
      <c r="AA22" s="541"/>
      <c r="AB22" s="541"/>
      <c r="AC22" s="541"/>
      <c r="AD22" s="541"/>
    </row>
    <row r="23" spans="1:30" ht="15" customHeight="1">
      <c r="A23" s="1397" t="s">
        <v>449</v>
      </c>
      <c r="B23" s="471" t="s">
        <v>450</v>
      </c>
      <c r="C23" s="497">
        <v>85</v>
      </c>
      <c r="D23" s="451">
        <f>C23*$D$3/1000</f>
        <v>181.05</v>
      </c>
      <c r="E23" s="1398" t="s">
        <v>451</v>
      </c>
      <c r="F23" s="471" t="s">
        <v>452</v>
      </c>
      <c r="G23" s="497">
        <v>75</v>
      </c>
      <c r="H23" s="451">
        <f>G23*$D$3/1000</f>
        <v>159.75</v>
      </c>
      <c r="I23" s="1401" t="s">
        <v>453</v>
      </c>
      <c r="J23" s="498" t="s">
        <v>454</v>
      </c>
      <c r="K23" s="497">
        <v>75</v>
      </c>
      <c r="L23" s="451">
        <f>K23*$L$3/1000</f>
        <v>159.75</v>
      </c>
      <c r="M23" s="1398" t="s">
        <v>451</v>
      </c>
      <c r="N23" s="471" t="s">
        <v>455</v>
      </c>
      <c r="O23" s="497">
        <v>75</v>
      </c>
      <c r="P23" s="451">
        <f>O23*$D$3/1000</f>
        <v>159.75</v>
      </c>
      <c r="Q23" s="1401" t="s">
        <v>453</v>
      </c>
      <c r="R23" s="471" t="s">
        <v>456</v>
      </c>
      <c r="S23" s="497">
        <v>75</v>
      </c>
      <c r="T23" s="454">
        <f>S23*$D$3/1000</f>
        <v>159.75</v>
      </c>
      <c r="V23" s="543"/>
      <c r="W23" s="543"/>
      <c r="X23" s="543"/>
      <c r="Y23" s="543"/>
      <c r="Z23" s="541"/>
      <c r="AA23" s="541"/>
      <c r="AB23" s="541"/>
      <c r="AC23" s="541"/>
      <c r="AD23" s="541"/>
    </row>
    <row r="24" spans="1:30" ht="15" customHeight="1">
      <c r="A24" s="1380"/>
      <c r="B24" s="471" t="s">
        <v>457</v>
      </c>
      <c r="C24" s="206">
        <v>0.5</v>
      </c>
      <c r="D24" s="451">
        <f>C24*$D$3/1000</f>
        <v>1.065</v>
      </c>
      <c r="E24" s="1399"/>
      <c r="F24" s="471" t="s">
        <v>457</v>
      </c>
      <c r="G24" s="206">
        <v>0.5</v>
      </c>
      <c r="H24" s="451">
        <f>G24*$D$3/1000</f>
        <v>1.065</v>
      </c>
      <c r="I24" s="1402"/>
      <c r="J24" s="471" t="s">
        <v>457</v>
      </c>
      <c r="K24" s="206">
        <v>0.5</v>
      </c>
      <c r="L24" s="451">
        <f>K24*$D$3/1000</f>
        <v>1.065</v>
      </c>
      <c r="M24" s="1399"/>
      <c r="N24" s="471" t="s">
        <v>457</v>
      </c>
      <c r="O24" s="206">
        <v>0.5</v>
      </c>
      <c r="P24" s="451">
        <f>O24*$D$3/1000</f>
        <v>1.065</v>
      </c>
      <c r="Q24" s="1402"/>
      <c r="R24" s="471" t="s">
        <v>457</v>
      </c>
      <c r="S24" s="206">
        <v>0.5</v>
      </c>
      <c r="T24" s="454">
        <f>S24*$D$3/1000</f>
        <v>1.065</v>
      </c>
      <c r="V24" s="1411"/>
      <c r="W24" s="544"/>
      <c r="X24" s="545"/>
      <c r="Y24" s="546"/>
      <c r="Z24" s="541"/>
      <c r="AA24" s="541"/>
      <c r="AB24" s="541"/>
      <c r="AC24" s="541"/>
      <c r="AD24" s="541"/>
    </row>
    <row r="25" spans="1:30" ht="15" customHeight="1">
      <c r="A25" s="1380"/>
      <c r="B25" s="471" t="s">
        <v>439</v>
      </c>
      <c r="C25" s="206">
        <v>5</v>
      </c>
      <c r="D25" s="451">
        <f>C25*$D$3/1000</f>
        <v>10.65</v>
      </c>
      <c r="E25" s="1399"/>
      <c r="F25" s="471"/>
      <c r="G25" s="446"/>
      <c r="H25" s="499"/>
      <c r="I25" s="1402"/>
      <c r="J25" s="500"/>
      <c r="K25" s="501"/>
      <c r="L25" s="502"/>
      <c r="M25" s="1399"/>
      <c r="N25" s="471" t="s">
        <v>447</v>
      </c>
      <c r="O25" s="446"/>
      <c r="P25" s="451">
        <v>10</v>
      </c>
      <c r="Q25" s="1402"/>
      <c r="R25" s="471"/>
      <c r="S25" s="206"/>
      <c r="T25" s="454"/>
      <c r="V25" s="1411"/>
      <c r="W25" s="544"/>
      <c r="X25" s="545"/>
      <c r="Y25" s="546"/>
      <c r="Z25" s="541"/>
      <c r="AA25" s="541"/>
      <c r="AB25" s="541"/>
      <c r="AC25" s="541"/>
      <c r="AD25" s="541"/>
    </row>
    <row r="26" spans="1:30" ht="15" customHeight="1">
      <c r="A26" s="1380"/>
      <c r="B26" s="471"/>
      <c r="C26" s="206"/>
      <c r="D26" s="503"/>
      <c r="E26" s="1399"/>
      <c r="F26" s="471" t="s">
        <v>0</v>
      </c>
      <c r="G26" s="446"/>
      <c r="H26" s="503"/>
      <c r="I26" s="1403"/>
      <c r="J26" s="504"/>
      <c r="K26" s="206"/>
      <c r="L26" s="494"/>
      <c r="M26" s="1399"/>
      <c r="N26" s="471" t="s">
        <v>0</v>
      </c>
      <c r="O26" s="446"/>
      <c r="P26" s="503"/>
      <c r="Q26" s="1402"/>
      <c r="R26" s="471"/>
      <c r="S26" s="206"/>
      <c r="T26" s="454"/>
      <c r="V26" s="1411"/>
      <c r="W26" s="547"/>
      <c r="X26" s="545"/>
      <c r="Y26" s="546"/>
      <c r="Z26" s="541"/>
      <c r="AA26" s="541"/>
      <c r="AB26" s="541"/>
      <c r="AC26" s="541"/>
      <c r="AD26" s="541"/>
    </row>
    <row r="27" spans="1:30" ht="15" customHeight="1">
      <c r="A27" s="1380"/>
      <c r="B27" s="471"/>
      <c r="C27" s="206"/>
      <c r="D27" s="503"/>
      <c r="E27" s="1399"/>
      <c r="F27" s="471" t="s">
        <v>0</v>
      </c>
      <c r="G27" s="446"/>
      <c r="H27" s="503"/>
      <c r="I27" s="1403"/>
      <c r="J27" s="471"/>
      <c r="K27" s="206"/>
      <c r="L27" s="503"/>
      <c r="M27" s="1399"/>
      <c r="N27" s="471" t="s">
        <v>0</v>
      </c>
      <c r="O27" s="446"/>
      <c r="P27" s="503"/>
      <c r="Q27" s="1402"/>
      <c r="R27" s="471"/>
      <c r="S27" s="206"/>
      <c r="T27" s="505"/>
      <c r="V27" s="1411"/>
      <c r="W27" s="547"/>
      <c r="X27" s="241"/>
      <c r="Y27" s="546"/>
      <c r="Z27" s="541"/>
      <c r="AA27" s="541"/>
      <c r="AB27" s="541"/>
      <c r="AC27" s="541"/>
      <c r="AD27" s="541"/>
    </row>
    <row r="28" spans="1:30" ht="15" customHeight="1">
      <c r="A28" s="1381"/>
      <c r="B28" s="468" t="s">
        <v>414</v>
      </c>
      <c r="C28" s="469">
        <f>SUM(C23:C27)</f>
        <v>90.5</v>
      </c>
      <c r="D28" s="469">
        <f>SUM(D21:D28)</f>
        <v>0</v>
      </c>
      <c r="E28" s="1400"/>
      <c r="F28" s="471"/>
      <c r="G28" s="11"/>
      <c r="H28" s="503"/>
      <c r="I28" s="1404"/>
      <c r="J28" s="506" t="s">
        <v>414</v>
      </c>
      <c r="K28" s="507">
        <f>SUM(K21:K28)</f>
        <v>0</v>
      </c>
      <c r="L28" s="507">
        <f>SUM(L21:L28)</f>
        <v>0</v>
      </c>
      <c r="M28" s="1399"/>
      <c r="N28" s="500"/>
      <c r="O28" s="508"/>
      <c r="P28" s="509"/>
      <c r="Q28" s="1402"/>
      <c r="R28" s="468" t="s">
        <v>414</v>
      </c>
      <c r="S28" s="510">
        <f>SUM(S21:S28)</f>
        <v>0</v>
      </c>
      <c r="T28" s="511">
        <f>SUM(T21:T28)</f>
        <v>0</v>
      </c>
      <c r="V28" s="1411"/>
      <c r="W28" s="547"/>
      <c r="X28" s="241"/>
      <c r="Y28" s="546"/>
      <c r="Z28" s="541"/>
      <c r="AA28" s="541"/>
      <c r="AB28" s="541"/>
      <c r="AC28" s="541"/>
      <c r="AD28" s="541"/>
    </row>
    <row r="29" spans="1:30" ht="15" customHeight="1">
      <c r="A29" s="1397" t="s">
        <v>458</v>
      </c>
      <c r="B29" s="382" t="s">
        <v>459</v>
      </c>
      <c r="C29" s="512">
        <v>0.5</v>
      </c>
      <c r="D29" s="488">
        <f>C29*$D$3/150</f>
        <v>7.1</v>
      </c>
      <c r="E29" s="1293" t="s">
        <v>460</v>
      </c>
      <c r="F29" s="461" t="s">
        <v>404</v>
      </c>
      <c r="G29" s="206">
        <v>14</v>
      </c>
      <c r="H29" s="478">
        <f>G29*$D$3/1000</f>
        <v>29.82</v>
      </c>
      <c r="I29" s="1407" t="s">
        <v>461</v>
      </c>
      <c r="J29" s="513" t="s">
        <v>546</v>
      </c>
      <c r="K29" s="514" t="s">
        <v>462</v>
      </c>
      <c r="L29" s="463">
        <f>K29*$L$3-70</f>
        <v>2060</v>
      </c>
      <c r="M29" s="1293" t="s">
        <v>463</v>
      </c>
      <c r="N29" s="461" t="s">
        <v>464</v>
      </c>
      <c r="O29" s="206">
        <v>14</v>
      </c>
      <c r="P29" s="451">
        <f aca="true" t="shared" si="2" ref="P29:P34">O29*$P$3/1000</f>
        <v>29.82</v>
      </c>
      <c r="Q29" s="1293" t="s">
        <v>465</v>
      </c>
      <c r="R29" s="476" t="s">
        <v>466</v>
      </c>
      <c r="S29" s="477">
        <v>5.5</v>
      </c>
      <c r="T29" s="454">
        <f>S29*$T$3/1000</f>
        <v>11.715</v>
      </c>
      <c r="V29" s="1411"/>
      <c r="W29" s="548"/>
      <c r="X29" s="549"/>
      <c r="Y29" s="546"/>
      <c r="Z29" s="541"/>
      <c r="AA29" s="541"/>
      <c r="AB29" s="541"/>
      <c r="AC29" s="541"/>
      <c r="AD29" s="541"/>
    </row>
    <row r="30" spans="1:30" ht="15" customHeight="1">
      <c r="A30" s="1380"/>
      <c r="B30" s="382" t="s">
        <v>467</v>
      </c>
      <c r="C30" s="515">
        <v>2</v>
      </c>
      <c r="D30" s="451">
        <f>C30*$D$3/1000</f>
        <v>4.26</v>
      </c>
      <c r="E30" s="1294"/>
      <c r="F30" s="461" t="s">
        <v>468</v>
      </c>
      <c r="G30" s="206">
        <v>9.5</v>
      </c>
      <c r="H30" s="478">
        <f>G30*$D$3/1000</f>
        <v>20.235</v>
      </c>
      <c r="I30" s="1407"/>
      <c r="J30" s="517" t="s">
        <v>472</v>
      </c>
      <c r="K30" s="516"/>
      <c r="L30" s="451"/>
      <c r="M30" s="1294"/>
      <c r="N30" s="207" t="s">
        <v>469</v>
      </c>
      <c r="O30" s="206">
        <v>4.5</v>
      </c>
      <c r="P30" s="451">
        <f t="shared" si="2"/>
        <v>9.585</v>
      </c>
      <c r="Q30" s="1294"/>
      <c r="R30" s="476" t="s">
        <v>470</v>
      </c>
      <c r="S30" s="477">
        <v>19</v>
      </c>
      <c r="T30" s="454">
        <f>S30*$D$3/1000</f>
        <v>40.47</v>
      </c>
      <c r="V30" s="1411"/>
      <c r="W30" s="548"/>
      <c r="X30" s="549"/>
      <c r="Y30" s="546"/>
      <c r="Z30" s="541"/>
      <c r="AA30" s="541"/>
      <c r="AB30" s="541"/>
      <c r="AC30" s="541"/>
      <c r="AD30" s="541"/>
    </row>
    <row r="31" spans="1:30" ht="15" customHeight="1">
      <c r="A31" s="1380"/>
      <c r="B31" s="382" t="s">
        <v>471</v>
      </c>
      <c r="C31" s="515">
        <v>0.5</v>
      </c>
      <c r="D31" s="451">
        <f>C31*$D$3/1000</f>
        <v>1.065</v>
      </c>
      <c r="E31" s="1294"/>
      <c r="F31" s="461" t="s">
        <v>469</v>
      </c>
      <c r="G31" s="206">
        <v>5.5</v>
      </c>
      <c r="H31" s="478">
        <f>G31*$D$3/1000</f>
        <v>11.715</v>
      </c>
      <c r="I31" s="1407"/>
      <c r="J31" s="517"/>
      <c r="K31" s="206"/>
      <c r="L31" s="451"/>
      <c r="M31" s="1294"/>
      <c r="N31" s="207" t="s">
        <v>473</v>
      </c>
      <c r="O31" s="206">
        <v>8.5</v>
      </c>
      <c r="P31" s="451">
        <f t="shared" si="2"/>
        <v>18.105</v>
      </c>
      <c r="Q31" s="1294"/>
      <c r="R31" s="476" t="s">
        <v>474</v>
      </c>
      <c r="S31" s="477">
        <v>2.5</v>
      </c>
      <c r="T31" s="454">
        <f>S31*$D$3/1000</f>
        <v>5.325</v>
      </c>
      <c r="V31" s="1411"/>
      <c r="W31" s="550"/>
      <c r="X31" s="551"/>
      <c r="Y31" s="551"/>
      <c r="Z31" s="541"/>
      <c r="AA31" s="541"/>
      <c r="AB31" s="541"/>
      <c r="AC31" s="541"/>
      <c r="AD31" s="541"/>
    </row>
    <row r="32" spans="1:20" ht="15" customHeight="1" thickBot="1">
      <c r="A32" s="1380"/>
      <c r="B32" s="382" t="s">
        <v>475</v>
      </c>
      <c r="C32" s="515">
        <v>0.5</v>
      </c>
      <c r="D32" s="451">
        <f>C32*$D$3/1000</f>
        <v>1.065</v>
      </c>
      <c r="E32" s="1294"/>
      <c r="F32" s="461" t="s">
        <v>476</v>
      </c>
      <c r="G32" s="206">
        <v>1</v>
      </c>
      <c r="H32" s="478">
        <f>G32*$D$3/1000</f>
        <v>2.13</v>
      </c>
      <c r="I32" s="1407"/>
      <c r="J32" s="518"/>
      <c r="K32" s="501"/>
      <c r="L32" s="502"/>
      <c r="M32" s="1294"/>
      <c r="N32" s="207" t="s">
        <v>477</v>
      </c>
      <c r="O32" s="206">
        <v>5</v>
      </c>
      <c r="P32" s="451">
        <f t="shared" si="2"/>
        <v>10.65</v>
      </c>
      <c r="Q32" s="1294"/>
      <c r="R32" s="476" t="s">
        <v>478</v>
      </c>
      <c r="S32" s="477">
        <v>0.5</v>
      </c>
      <c r="T32" s="466">
        <f>S32*$D$3/1000</f>
        <v>1.065</v>
      </c>
    </row>
    <row r="33" spans="1:20" ht="15" customHeight="1">
      <c r="A33" s="1380"/>
      <c r="B33" s="382"/>
      <c r="C33" s="519"/>
      <c r="D33" s="451"/>
      <c r="E33" s="1294"/>
      <c r="F33" s="461"/>
      <c r="G33" s="206"/>
      <c r="H33" s="478"/>
      <c r="I33" s="1408"/>
      <c r="J33" s="579" t="s">
        <v>479</v>
      </c>
      <c r="K33" s="520">
        <v>19</v>
      </c>
      <c r="L33" s="521">
        <f>K33*$D$3/1000</f>
        <v>40.47</v>
      </c>
      <c r="M33" s="1412"/>
      <c r="N33" s="207" t="s">
        <v>480</v>
      </c>
      <c r="O33" s="206">
        <v>3</v>
      </c>
      <c r="P33" s="451">
        <f t="shared" si="2"/>
        <v>6.39</v>
      </c>
      <c r="Q33" s="1294"/>
      <c r="R33" s="476" t="s">
        <v>481</v>
      </c>
      <c r="S33" s="522">
        <v>10</v>
      </c>
      <c r="T33" s="585">
        <f>S33*$L$3/4800</f>
        <v>4.4375</v>
      </c>
    </row>
    <row r="34" spans="1:20" ht="15" customHeight="1" thickBot="1">
      <c r="A34" s="1381"/>
      <c r="B34" s="525" t="s">
        <v>484</v>
      </c>
      <c r="C34" s="387"/>
      <c r="D34" s="451"/>
      <c r="E34" s="1294"/>
      <c r="F34" s="471"/>
      <c r="G34" s="387"/>
      <c r="H34" s="478">
        <f>G34*$D$3/1000</f>
        <v>0</v>
      </c>
      <c r="I34" s="1408"/>
      <c r="J34" s="580" t="s">
        <v>482</v>
      </c>
      <c r="K34" s="523"/>
      <c r="L34" s="524" t="s">
        <v>483</v>
      </c>
      <c r="M34" s="1294"/>
      <c r="N34" s="479"/>
      <c r="O34" s="497"/>
      <c r="P34" s="451">
        <f t="shared" si="2"/>
        <v>0</v>
      </c>
      <c r="Q34" s="1294"/>
      <c r="R34" s="476"/>
      <c r="S34" s="387"/>
      <c r="T34" s="585"/>
    </row>
    <row r="35" spans="1:20" ht="15" customHeight="1" hidden="1">
      <c r="A35" s="1397">
        <v>0</v>
      </c>
      <c r="B35" s="525"/>
      <c r="C35" s="412"/>
      <c r="D35" s="451">
        <f>C35*$D$3/1000</f>
        <v>0</v>
      </c>
      <c r="E35" s="1294"/>
      <c r="F35" s="20"/>
      <c r="G35" s="20"/>
      <c r="H35" s="478">
        <f>G35*$D$3/1000</f>
        <v>0</v>
      </c>
      <c r="I35" s="1407"/>
      <c r="J35" s="526"/>
      <c r="K35" s="412"/>
      <c r="L35" s="451"/>
      <c r="M35" s="1294"/>
      <c r="N35" s="479"/>
      <c r="O35" s="387"/>
      <c r="P35" s="527">
        <f>O35*$D$3/1000</f>
        <v>0</v>
      </c>
      <c r="Q35" s="1294"/>
      <c r="R35" s="476" t="s">
        <v>24</v>
      </c>
      <c r="S35" s="20"/>
      <c r="T35" s="454"/>
    </row>
    <row r="36" spans="1:20" ht="15" customHeight="1" hidden="1">
      <c r="A36" s="1380"/>
      <c r="B36" s="528"/>
      <c r="C36" s="387"/>
      <c r="D36" s="451">
        <f>C36*$D$3/1000</f>
        <v>0</v>
      </c>
      <c r="E36" s="1294"/>
      <c r="F36" s="387"/>
      <c r="G36" s="387"/>
      <c r="H36" s="478">
        <f>G36*$D$3/1000</f>
        <v>0</v>
      </c>
      <c r="I36" s="1407"/>
      <c r="J36" s="529"/>
      <c r="K36" s="387"/>
      <c r="L36" s="451"/>
      <c r="M36" s="1294"/>
      <c r="N36" s="20"/>
      <c r="O36" s="387"/>
      <c r="P36" s="451">
        <f>O36*$D$3/1000</f>
        <v>0</v>
      </c>
      <c r="Q36" s="1294"/>
      <c r="R36" s="387"/>
      <c r="S36" s="387"/>
      <c r="T36" s="454"/>
    </row>
    <row r="37" spans="1:20" ht="15" customHeight="1" hidden="1">
      <c r="A37" s="1380"/>
      <c r="B37" s="468" t="s">
        <v>414</v>
      </c>
      <c r="C37" s="469">
        <f>SUM(C29:C36)</f>
        <v>3.5</v>
      </c>
      <c r="D37" s="469">
        <f>SUM(D30:D36)</f>
        <v>6.389999999999999</v>
      </c>
      <c r="E37" s="1295"/>
      <c r="F37" s="468" t="s">
        <v>414</v>
      </c>
      <c r="G37" s="469">
        <f>SUM(G29:G37)</f>
        <v>0</v>
      </c>
      <c r="H37" s="530">
        <f>SUM(H29:H37)</f>
        <v>0</v>
      </c>
      <c r="I37" s="1407"/>
      <c r="J37" s="531" t="s">
        <v>414</v>
      </c>
      <c r="K37" s="469">
        <f>SUM(K30:K37)</f>
        <v>0</v>
      </c>
      <c r="L37" s="469">
        <f>SUM(L29:L37)</f>
        <v>0</v>
      </c>
      <c r="M37" s="1295"/>
      <c r="N37" s="468" t="s">
        <v>414</v>
      </c>
      <c r="O37" s="469">
        <f>SUM(O29:O37)</f>
        <v>0</v>
      </c>
      <c r="P37" s="469">
        <f>SUM(P29:P37)</f>
        <v>0</v>
      </c>
      <c r="Q37" s="1295"/>
      <c r="R37" s="468" t="s">
        <v>414</v>
      </c>
      <c r="S37" s="469">
        <f>SUM(S29:S37)</f>
        <v>0</v>
      </c>
      <c r="T37" s="511">
        <f>SUM(T29:T37)</f>
        <v>0</v>
      </c>
    </row>
    <row r="38" spans="1:27" ht="18.75">
      <c r="A38" s="552"/>
      <c r="B38" s="446" t="s">
        <v>485</v>
      </c>
      <c r="C38" s="446"/>
      <c r="D38" s="532">
        <v>2125</v>
      </c>
      <c r="E38" s="533"/>
      <c r="F38" s="446"/>
      <c r="G38" s="446"/>
      <c r="H38" s="532"/>
      <c r="I38" s="533"/>
      <c r="J38" s="446"/>
      <c r="K38" s="446"/>
      <c r="L38" s="534"/>
      <c r="M38" s="533"/>
      <c r="N38" s="446" t="s">
        <v>485</v>
      </c>
      <c r="O38" s="446"/>
      <c r="P38" s="532">
        <v>2125</v>
      </c>
      <c r="Q38" s="446"/>
      <c r="R38" s="446"/>
      <c r="S38" s="446"/>
      <c r="T38" s="535"/>
      <c r="V38" s="84"/>
      <c r="W38" s="84"/>
      <c r="X38" s="84"/>
      <c r="Y38" s="84"/>
      <c r="Z38" s="202"/>
      <c r="AA38" s="553"/>
    </row>
    <row r="39" spans="1:27" s="197" customFormat="1" ht="13.5" customHeight="1">
      <c r="A39" s="1409" t="s">
        <v>486</v>
      </c>
      <c r="B39" s="536" t="s">
        <v>487</v>
      </c>
      <c r="C39" s="536"/>
      <c r="D39" s="537">
        <v>4.5</v>
      </c>
      <c r="E39" s="1405" t="s">
        <v>486</v>
      </c>
      <c r="F39" s="536" t="s">
        <v>487</v>
      </c>
      <c r="G39" s="536"/>
      <c r="H39" s="537">
        <v>4.2</v>
      </c>
      <c r="I39" s="1405" t="s">
        <v>486</v>
      </c>
      <c r="J39" s="536" t="s">
        <v>487</v>
      </c>
      <c r="K39" s="536"/>
      <c r="L39" s="537">
        <v>4.8</v>
      </c>
      <c r="M39" s="1405" t="s">
        <v>486</v>
      </c>
      <c r="N39" s="536" t="s">
        <v>487</v>
      </c>
      <c r="O39" s="536"/>
      <c r="P39" s="537">
        <v>4.5</v>
      </c>
      <c r="Q39" s="1405" t="s">
        <v>486</v>
      </c>
      <c r="R39" s="536" t="s">
        <v>487</v>
      </c>
      <c r="S39" s="536"/>
      <c r="T39" s="438">
        <v>4</v>
      </c>
      <c r="V39" s="84"/>
      <c r="W39" s="84"/>
      <c r="X39" s="84"/>
      <c r="Y39" s="84"/>
      <c r="Z39" s="202"/>
      <c r="AA39" s="554"/>
    </row>
    <row r="40" spans="1:27" s="197" customFormat="1" ht="13.5" customHeight="1">
      <c r="A40" s="1409"/>
      <c r="B40" s="536" t="s">
        <v>488</v>
      </c>
      <c r="C40" s="536"/>
      <c r="D40" s="537">
        <v>2</v>
      </c>
      <c r="E40" s="1405"/>
      <c r="F40" s="536" t="s">
        <v>488</v>
      </c>
      <c r="G40" s="536"/>
      <c r="H40" s="537">
        <v>2</v>
      </c>
      <c r="I40" s="1405"/>
      <c r="J40" s="536" t="s">
        <v>488</v>
      </c>
      <c r="K40" s="536"/>
      <c r="L40" s="537">
        <v>2.5</v>
      </c>
      <c r="M40" s="1405"/>
      <c r="N40" s="536" t="s">
        <v>488</v>
      </c>
      <c r="O40" s="536"/>
      <c r="P40" s="537">
        <v>2.5</v>
      </c>
      <c r="Q40" s="1405"/>
      <c r="R40" s="536" t="s">
        <v>488</v>
      </c>
      <c r="S40" s="536"/>
      <c r="T40" s="438">
        <v>2</v>
      </c>
      <c r="V40" s="84"/>
      <c r="W40" s="84"/>
      <c r="X40" s="203"/>
      <c r="Y40" s="203"/>
      <c r="Z40" s="202"/>
      <c r="AA40" s="554"/>
    </row>
    <row r="41" spans="1:27" s="197" customFormat="1" ht="13.5" customHeight="1">
      <c r="A41" s="1409"/>
      <c r="B41" s="536" t="s">
        <v>489</v>
      </c>
      <c r="C41" s="536"/>
      <c r="D41" s="537">
        <v>1.8</v>
      </c>
      <c r="E41" s="1405"/>
      <c r="F41" s="536" t="s">
        <v>489</v>
      </c>
      <c r="G41" s="536"/>
      <c r="H41" s="537">
        <v>2</v>
      </c>
      <c r="I41" s="1405"/>
      <c r="J41" s="536" t="s">
        <v>489</v>
      </c>
      <c r="K41" s="536"/>
      <c r="L41" s="537">
        <v>1.3</v>
      </c>
      <c r="M41" s="1405"/>
      <c r="N41" s="536" t="s">
        <v>489</v>
      </c>
      <c r="O41" s="536"/>
      <c r="P41" s="537">
        <v>1</v>
      </c>
      <c r="Q41" s="1405"/>
      <c r="R41" s="536" t="s">
        <v>489</v>
      </c>
      <c r="S41" s="536"/>
      <c r="T41" s="438">
        <v>2.5</v>
      </c>
      <c r="V41" s="84"/>
      <c r="W41" s="84"/>
      <c r="X41" s="84"/>
      <c r="Y41" s="84"/>
      <c r="Z41" s="202"/>
      <c r="AA41" s="554"/>
    </row>
    <row r="42" spans="1:27" s="197" customFormat="1" ht="13.5" customHeight="1">
      <c r="A42" s="1409"/>
      <c r="B42" s="536" t="s">
        <v>490</v>
      </c>
      <c r="C42" s="536"/>
      <c r="D42" s="537">
        <v>2.8</v>
      </c>
      <c r="E42" s="1405"/>
      <c r="F42" s="536" t="s">
        <v>490</v>
      </c>
      <c r="G42" s="536"/>
      <c r="H42" s="537">
        <v>2.8</v>
      </c>
      <c r="I42" s="1405"/>
      <c r="J42" s="536" t="s">
        <v>490</v>
      </c>
      <c r="K42" s="536"/>
      <c r="L42" s="537">
        <v>3</v>
      </c>
      <c r="M42" s="1405"/>
      <c r="N42" s="536" t="s">
        <v>490</v>
      </c>
      <c r="O42" s="536"/>
      <c r="P42" s="537">
        <v>3</v>
      </c>
      <c r="Q42" s="1405"/>
      <c r="R42" s="536" t="s">
        <v>490</v>
      </c>
      <c r="S42" s="536"/>
      <c r="T42" s="438">
        <v>3</v>
      </c>
      <c r="V42" s="555"/>
      <c r="W42" s="555"/>
      <c r="X42" s="555"/>
      <c r="Y42" s="555"/>
      <c r="Z42" s="556"/>
      <c r="AA42" s="554"/>
    </row>
    <row r="43" spans="1:27" s="197" customFormat="1" ht="13.5" customHeight="1">
      <c r="A43" s="1409"/>
      <c r="B43" s="536" t="s">
        <v>491</v>
      </c>
      <c r="C43" s="536"/>
      <c r="D43" s="537">
        <v>1</v>
      </c>
      <c r="E43" s="1405"/>
      <c r="F43" s="536" t="s">
        <v>491</v>
      </c>
      <c r="G43" s="536"/>
      <c r="H43" s="537">
        <v>0</v>
      </c>
      <c r="I43" s="1405"/>
      <c r="J43" s="536" t="s">
        <v>491</v>
      </c>
      <c r="K43" s="536"/>
      <c r="L43" s="537">
        <v>0</v>
      </c>
      <c r="M43" s="1405"/>
      <c r="N43" s="536" t="s">
        <v>491</v>
      </c>
      <c r="O43" s="536"/>
      <c r="P43" s="537">
        <v>1</v>
      </c>
      <c r="Q43" s="1405"/>
      <c r="R43" s="536" t="s">
        <v>491</v>
      </c>
      <c r="S43" s="536"/>
      <c r="T43" s="438">
        <v>0</v>
      </c>
      <c r="V43" s="555"/>
      <c r="W43" s="555"/>
      <c r="X43" s="555"/>
      <c r="Y43" s="555"/>
      <c r="Z43" s="556"/>
      <c r="AA43" s="554"/>
    </row>
    <row r="44" spans="1:27" s="197" customFormat="1" ht="13.5" customHeight="1" thickBot="1">
      <c r="A44" s="1410"/>
      <c r="B44" s="538" t="s">
        <v>492</v>
      </c>
      <c r="C44" s="538"/>
      <c r="D44" s="539">
        <f>D39*70+D41*25+D43*60+D40*83+D42*45</f>
        <v>712</v>
      </c>
      <c r="E44" s="1406"/>
      <c r="F44" s="538" t="s">
        <v>492</v>
      </c>
      <c r="G44" s="538"/>
      <c r="H44" s="539">
        <f>H39*70+H41*25+H43*60+H40*83+H42*45</f>
        <v>636</v>
      </c>
      <c r="I44" s="1406"/>
      <c r="J44" s="538" t="s">
        <v>492</v>
      </c>
      <c r="K44" s="538"/>
      <c r="L44" s="539">
        <f>L39*70+L41*25+L43*60+L40*83+L42*45</f>
        <v>711</v>
      </c>
      <c r="M44" s="1406"/>
      <c r="N44" s="538" t="s">
        <v>492</v>
      </c>
      <c r="O44" s="538"/>
      <c r="P44" s="539">
        <f>P39*70+P41*25+P43*60+P40*83+P42*45</f>
        <v>742.5</v>
      </c>
      <c r="Q44" s="1406"/>
      <c r="R44" s="538" t="s">
        <v>492</v>
      </c>
      <c r="S44" s="538"/>
      <c r="T44" s="540">
        <f>T39*70+T41*25+T43*60+T40*83+T42*45</f>
        <v>643.5</v>
      </c>
      <c r="V44" s="84"/>
      <c r="W44" s="84"/>
      <c r="X44" s="84"/>
      <c r="Y44" s="84"/>
      <c r="Z44" s="202"/>
      <c r="AA44" s="554"/>
    </row>
    <row r="45" spans="1:27" ht="16.5" customHeight="1">
      <c r="A45" s="586" t="s">
        <v>2</v>
      </c>
      <c r="B45" s="558"/>
      <c r="C45" s="559"/>
      <c r="D45" s="559"/>
      <c r="E45" s="559"/>
      <c r="F45" s="560"/>
      <c r="G45" s="560"/>
      <c r="H45" s="560"/>
      <c r="I45" s="561"/>
      <c r="J45" s="562"/>
      <c r="K45" s="561"/>
      <c r="L45" s="562"/>
      <c r="M45" s="561"/>
      <c r="N45" s="561"/>
      <c r="O45" s="561"/>
      <c r="P45" s="563"/>
      <c r="Q45" s="564"/>
      <c r="R45" s="565"/>
      <c r="S45" s="565"/>
      <c r="T45" s="587"/>
      <c r="V45" s="84"/>
      <c r="W45" s="84"/>
      <c r="X45" s="203"/>
      <c r="Y45" s="203"/>
      <c r="Z45" s="202"/>
      <c r="AA45" s="553"/>
    </row>
    <row r="46" spans="1:27" ht="19.5" thickBot="1">
      <c r="A46" s="588"/>
      <c r="B46" s="589" t="s">
        <v>13</v>
      </c>
      <c r="C46" s="589"/>
      <c r="D46" s="590"/>
      <c r="E46" s="590"/>
      <c r="F46" s="591"/>
      <c r="G46" s="591"/>
      <c r="H46" s="592"/>
      <c r="I46" s="591"/>
      <c r="J46" s="593" t="s">
        <v>14</v>
      </c>
      <c r="K46" s="592" t="s">
        <v>14</v>
      </c>
      <c r="L46" s="594"/>
      <c r="M46" s="595"/>
      <c r="N46" s="596"/>
      <c r="O46" s="597"/>
      <c r="P46" s="598"/>
      <c r="Q46" s="599" t="s">
        <v>15</v>
      </c>
      <c r="R46" s="600"/>
      <c r="S46" s="600"/>
      <c r="T46" s="601"/>
      <c r="V46" s="84"/>
      <c r="W46" s="84"/>
      <c r="X46" s="84"/>
      <c r="Y46" s="84"/>
      <c r="Z46" s="202"/>
      <c r="AA46" s="553"/>
    </row>
    <row r="47" spans="1:20" ht="26.25" thickBot="1">
      <c r="A47" s="1376" t="s">
        <v>493</v>
      </c>
      <c r="B47" s="1377"/>
      <c r="C47" s="1377"/>
      <c r="D47" s="1377"/>
      <c r="E47" s="1377"/>
      <c r="F47" s="1377"/>
      <c r="G47" s="1377"/>
      <c r="H47" s="1377"/>
      <c r="I47" s="1377"/>
      <c r="J47" s="1377"/>
      <c r="K47" s="1377"/>
      <c r="L47" s="1377"/>
      <c r="M47" s="1377"/>
      <c r="N47" s="1377"/>
      <c r="O47" s="1377"/>
      <c r="P47" s="1377"/>
      <c r="Q47" s="1377"/>
      <c r="R47" s="1377"/>
      <c r="S47" s="1377"/>
      <c r="T47" s="1378"/>
    </row>
    <row r="48" spans="1:20" ht="16.5">
      <c r="A48" s="1379" t="s">
        <v>494</v>
      </c>
      <c r="B48" s="1382">
        <v>42072</v>
      </c>
      <c r="C48" s="1382"/>
      <c r="D48" s="1382"/>
      <c r="E48" s="1383" t="s">
        <v>495</v>
      </c>
      <c r="F48" s="1386">
        <f>B48+1</f>
        <v>42073</v>
      </c>
      <c r="G48" s="1386"/>
      <c r="H48" s="1386"/>
      <c r="I48" s="1387" t="s">
        <v>496</v>
      </c>
      <c r="J48" s="1389">
        <f>F48+1</f>
        <v>42074</v>
      </c>
      <c r="K48" s="1389"/>
      <c r="L48" s="1389"/>
      <c r="M48" s="1390" t="s">
        <v>497</v>
      </c>
      <c r="N48" s="1393">
        <f>J48+1</f>
        <v>42075</v>
      </c>
      <c r="O48" s="1393"/>
      <c r="P48" s="1393"/>
      <c r="Q48" s="1394" t="s">
        <v>498</v>
      </c>
      <c r="R48" s="1371">
        <f>N48+1</f>
        <v>42076</v>
      </c>
      <c r="S48" s="1371"/>
      <c r="T48" s="1372"/>
    </row>
    <row r="49" spans="1:20" ht="16.5">
      <c r="A49" s="1380"/>
      <c r="B49" s="440" t="s">
        <v>499</v>
      </c>
      <c r="C49" s="441"/>
      <c r="D49" s="442">
        <v>74</v>
      </c>
      <c r="E49" s="1384"/>
      <c r="F49" s="443" t="s">
        <v>499</v>
      </c>
      <c r="G49" s="441"/>
      <c r="H49" s="444">
        <f>D49</f>
        <v>74</v>
      </c>
      <c r="I49" s="1388"/>
      <c r="J49" s="443" t="s">
        <v>499</v>
      </c>
      <c r="K49" s="441"/>
      <c r="L49" s="444">
        <f>H49</f>
        <v>74</v>
      </c>
      <c r="M49" s="1391"/>
      <c r="N49" s="443" t="s">
        <v>499</v>
      </c>
      <c r="O49" s="441"/>
      <c r="P49" s="444">
        <f>L49</f>
        <v>74</v>
      </c>
      <c r="Q49" s="1395"/>
      <c r="R49" s="443" t="s">
        <v>499</v>
      </c>
      <c r="S49" s="441"/>
      <c r="T49" s="445">
        <v>74</v>
      </c>
    </row>
    <row r="50" spans="1:20" ht="16.5">
      <c r="A50" s="1380"/>
      <c r="B50" s="443" t="s">
        <v>500</v>
      </c>
      <c r="C50" s="446" t="s">
        <v>501</v>
      </c>
      <c r="D50" s="447" t="s">
        <v>502</v>
      </c>
      <c r="E50" s="1384"/>
      <c r="F50" s="443" t="s">
        <v>500</v>
      </c>
      <c r="G50" s="446" t="s">
        <v>501</v>
      </c>
      <c r="H50" s="447" t="s">
        <v>503</v>
      </c>
      <c r="I50" s="1388"/>
      <c r="J50" s="443" t="s">
        <v>500</v>
      </c>
      <c r="K50" s="446" t="s">
        <v>501</v>
      </c>
      <c r="L50" s="447" t="s">
        <v>503</v>
      </c>
      <c r="M50" s="1391"/>
      <c r="N50" s="443" t="s">
        <v>500</v>
      </c>
      <c r="O50" s="446" t="s">
        <v>501</v>
      </c>
      <c r="P50" s="447" t="s">
        <v>503</v>
      </c>
      <c r="Q50" s="1395"/>
      <c r="R50" s="443" t="s">
        <v>500</v>
      </c>
      <c r="S50" s="446" t="s">
        <v>501</v>
      </c>
      <c r="T50" s="448" t="s">
        <v>503</v>
      </c>
    </row>
    <row r="51" spans="1:20" ht="16.5">
      <c r="A51" s="1380"/>
      <c r="B51" s="449" t="s">
        <v>504</v>
      </c>
      <c r="C51" s="450">
        <v>45</v>
      </c>
      <c r="D51" s="451"/>
      <c r="E51" s="1384"/>
      <c r="F51" s="449" t="s">
        <v>504</v>
      </c>
      <c r="G51" s="450">
        <v>47</v>
      </c>
      <c r="H51" s="451"/>
      <c r="I51" s="1373" t="s">
        <v>505</v>
      </c>
      <c r="J51" s="452" t="s">
        <v>506</v>
      </c>
      <c r="K51" s="453">
        <v>10</v>
      </c>
      <c r="L51" s="451"/>
      <c r="M51" s="1391"/>
      <c r="N51" s="449" t="s">
        <v>504</v>
      </c>
      <c r="O51" s="450">
        <v>47</v>
      </c>
      <c r="P51" s="451"/>
      <c r="Q51" s="1395"/>
      <c r="R51" s="449" t="s">
        <v>504</v>
      </c>
      <c r="S51" s="450">
        <v>47</v>
      </c>
      <c r="T51" s="454"/>
    </row>
    <row r="52" spans="1:20" ht="16.5">
      <c r="A52" s="1380"/>
      <c r="B52" s="455" t="s">
        <v>388</v>
      </c>
      <c r="C52" s="450">
        <v>20</v>
      </c>
      <c r="D52" s="451"/>
      <c r="E52" s="1384"/>
      <c r="F52" s="455" t="s">
        <v>506</v>
      </c>
      <c r="G52" s="450">
        <v>14</v>
      </c>
      <c r="H52" s="451"/>
      <c r="I52" s="1374"/>
      <c r="J52" s="449" t="s">
        <v>504</v>
      </c>
      <c r="K52" s="450">
        <v>28</v>
      </c>
      <c r="L52" s="451"/>
      <c r="M52" s="1391"/>
      <c r="N52" s="455" t="s">
        <v>506</v>
      </c>
      <c r="O52" s="450">
        <v>14</v>
      </c>
      <c r="P52" s="451"/>
      <c r="Q52" s="1395"/>
      <c r="R52" s="455" t="s">
        <v>506</v>
      </c>
      <c r="S52" s="450">
        <v>14</v>
      </c>
      <c r="T52" s="454"/>
    </row>
    <row r="53" spans="1:20" ht="16.5">
      <c r="A53" s="1381"/>
      <c r="B53" s="456"/>
      <c r="C53" s="450"/>
      <c r="D53" s="457"/>
      <c r="E53" s="1385"/>
      <c r="F53" s="456"/>
      <c r="G53" s="446"/>
      <c r="H53" s="458"/>
      <c r="I53" s="1374"/>
      <c r="J53" s="452" t="s">
        <v>507</v>
      </c>
      <c r="K53" s="459">
        <v>14</v>
      </c>
      <c r="L53" s="451"/>
      <c r="M53" s="1392"/>
      <c r="N53" s="449"/>
      <c r="O53" s="446"/>
      <c r="P53" s="458"/>
      <c r="Q53" s="1396"/>
      <c r="R53" s="449" t="s">
        <v>508</v>
      </c>
      <c r="S53" s="450">
        <v>5</v>
      </c>
      <c r="T53" s="454"/>
    </row>
    <row r="54" spans="1:20" ht="16.5">
      <c r="A54" s="1242" t="s">
        <v>509</v>
      </c>
      <c r="B54" s="452" t="s">
        <v>510</v>
      </c>
      <c r="C54" s="436">
        <v>59</v>
      </c>
      <c r="D54" s="451">
        <v>5</v>
      </c>
      <c r="E54" s="1239" t="s">
        <v>511</v>
      </c>
      <c r="F54" s="452" t="s">
        <v>512</v>
      </c>
      <c r="G54" s="4">
        <v>45</v>
      </c>
      <c r="H54" s="451">
        <v>1</v>
      </c>
      <c r="I54" s="1374"/>
      <c r="J54" s="452" t="s">
        <v>513</v>
      </c>
      <c r="K54" s="459">
        <v>5.5</v>
      </c>
      <c r="L54" s="451"/>
      <c r="M54" s="1239" t="s">
        <v>514</v>
      </c>
      <c r="N54" s="461" t="s">
        <v>515</v>
      </c>
      <c r="O54" s="462">
        <v>2</v>
      </c>
      <c r="P54" s="451">
        <v>2.4</v>
      </c>
      <c r="Q54" s="1239" t="s">
        <v>516</v>
      </c>
      <c r="R54" s="437" t="s">
        <v>392</v>
      </c>
      <c r="S54" s="436">
        <v>55</v>
      </c>
      <c r="T54" s="454"/>
    </row>
    <row r="55" spans="1:20" ht="16.5">
      <c r="A55" s="1243"/>
      <c r="B55" s="464" t="s">
        <v>393</v>
      </c>
      <c r="C55" s="436">
        <v>54</v>
      </c>
      <c r="D55" s="451"/>
      <c r="E55" s="1240"/>
      <c r="F55" s="461" t="s">
        <v>394</v>
      </c>
      <c r="G55" s="387">
        <v>19.5</v>
      </c>
      <c r="H55" s="451"/>
      <c r="I55" s="1374"/>
      <c r="J55" s="452" t="s">
        <v>395</v>
      </c>
      <c r="K55" s="459">
        <v>7</v>
      </c>
      <c r="L55" s="451"/>
      <c r="M55" s="1240"/>
      <c r="N55" s="204" t="s">
        <v>517</v>
      </c>
      <c r="O55" s="436"/>
      <c r="P55" s="451">
        <v>3</v>
      </c>
      <c r="Q55" s="1240"/>
      <c r="R55" s="437" t="s">
        <v>397</v>
      </c>
      <c r="S55" s="436">
        <v>35</v>
      </c>
      <c r="T55" s="454"/>
    </row>
    <row r="56" spans="1:20" ht="16.5">
      <c r="A56" s="1243"/>
      <c r="B56" s="205" t="s">
        <v>398</v>
      </c>
      <c r="C56" s="436">
        <v>4</v>
      </c>
      <c r="D56" s="465"/>
      <c r="E56" s="1240"/>
      <c r="F56" s="461" t="s">
        <v>399</v>
      </c>
      <c r="G56" s="4">
        <v>10</v>
      </c>
      <c r="H56" s="451"/>
      <c r="I56" s="1374"/>
      <c r="J56" s="452" t="s">
        <v>518</v>
      </c>
      <c r="K56" s="459">
        <v>14</v>
      </c>
      <c r="L56" s="451">
        <v>2</v>
      </c>
      <c r="M56" s="1240"/>
      <c r="N56" s="204" t="s">
        <v>519</v>
      </c>
      <c r="O56" s="436"/>
      <c r="P56" s="451">
        <v>0.5</v>
      </c>
      <c r="Q56" s="1240"/>
      <c r="R56" s="437" t="s">
        <v>401</v>
      </c>
      <c r="S56" s="436">
        <v>3</v>
      </c>
      <c r="T56" s="454"/>
    </row>
    <row r="57" spans="1:20" ht="16.5">
      <c r="A57" s="1243"/>
      <c r="B57" s="205" t="s">
        <v>402</v>
      </c>
      <c r="C57" s="436">
        <v>1</v>
      </c>
      <c r="D57" s="451"/>
      <c r="E57" s="1240"/>
      <c r="F57" s="461" t="s">
        <v>403</v>
      </c>
      <c r="G57" s="4">
        <v>1</v>
      </c>
      <c r="H57" s="451"/>
      <c r="I57" s="1374"/>
      <c r="J57" s="452" t="s">
        <v>404</v>
      </c>
      <c r="K57" s="459">
        <v>21</v>
      </c>
      <c r="L57" s="451"/>
      <c r="M57" s="1240"/>
      <c r="N57" s="204" t="s">
        <v>520</v>
      </c>
      <c r="O57" s="436"/>
      <c r="P57" s="451">
        <v>2</v>
      </c>
      <c r="Q57" s="1240"/>
      <c r="R57" s="437" t="s">
        <v>405</v>
      </c>
      <c r="S57" s="436">
        <v>1</v>
      </c>
      <c r="T57" s="466"/>
    </row>
    <row r="58" spans="1:20" ht="16.5">
      <c r="A58" s="1243"/>
      <c r="B58" s="205" t="s">
        <v>521</v>
      </c>
      <c r="C58" s="436"/>
      <c r="D58" s="451"/>
      <c r="E58" s="1240"/>
      <c r="F58" s="205"/>
      <c r="G58" s="4">
        <v>3.5</v>
      </c>
      <c r="H58" s="451"/>
      <c r="I58" s="1374"/>
      <c r="J58" s="452"/>
      <c r="K58" s="459"/>
      <c r="L58" s="451"/>
      <c r="M58" s="1240"/>
      <c r="N58" s="449"/>
      <c r="O58" s="8"/>
      <c r="P58" s="451"/>
      <c r="Q58" s="1240"/>
      <c r="R58" s="437"/>
      <c r="S58" s="436"/>
      <c r="T58" s="454"/>
    </row>
    <row r="59" spans="1:20" ht="16.5">
      <c r="A59" s="1243"/>
      <c r="B59" s="205"/>
      <c r="C59" s="436"/>
      <c r="D59" s="451"/>
      <c r="E59" s="1240"/>
      <c r="F59" s="205" t="s">
        <v>522</v>
      </c>
      <c r="G59" s="8">
        <v>9.5</v>
      </c>
      <c r="H59" s="451"/>
      <c r="I59" s="1374"/>
      <c r="J59" s="452"/>
      <c r="K59" s="459"/>
      <c r="L59" s="451"/>
      <c r="M59" s="1240"/>
      <c r="N59" s="205"/>
      <c r="O59" s="8"/>
      <c r="P59" s="451">
        <f>O59*$P$3/1000</f>
        <v>0</v>
      </c>
      <c r="Q59" s="1240"/>
      <c r="R59" s="437"/>
      <c r="S59" s="436"/>
      <c r="T59" s="454"/>
    </row>
    <row r="60" spans="1:20" ht="16.5">
      <c r="A60" s="1244"/>
      <c r="B60" s="468"/>
      <c r="C60" s="469">
        <f>SUM(C54:C59)</f>
        <v>118</v>
      </c>
      <c r="D60" s="469">
        <f>SUM(D54:D59)</f>
        <v>5</v>
      </c>
      <c r="E60" s="1241"/>
      <c r="F60" s="468" t="s">
        <v>414</v>
      </c>
      <c r="G60" s="469">
        <f>SUM(G54:G59)</f>
        <v>88.5</v>
      </c>
      <c r="H60" s="469">
        <f>SUM(H54:H59)</f>
        <v>1</v>
      </c>
      <c r="I60" s="1375"/>
      <c r="J60" s="452"/>
      <c r="K60" s="459"/>
      <c r="L60" s="451"/>
      <c r="M60" s="1241"/>
      <c r="N60" s="470" t="s">
        <v>414</v>
      </c>
      <c r="O60" s="469">
        <f>SUM(O54:O59)</f>
        <v>2</v>
      </c>
      <c r="P60" s="469">
        <f>SUM(P54:P59)</f>
        <v>7.9</v>
      </c>
      <c r="Q60" s="1241"/>
      <c r="R60" s="471"/>
      <c r="S60" s="206"/>
      <c r="T60" s="472"/>
    </row>
    <row r="61" spans="1:20" ht="16.5">
      <c r="A61" s="1242" t="s">
        <v>415</v>
      </c>
      <c r="B61" s="473" t="s">
        <v>416</v>
      </c>
      <c r="C61" s="474">
        <v>65</v>
      </c>
      <c r="D61" s="475"/>
      <c r="E61" s="1239" t="s">
        <v>417</v>
      </c>
      <c r="F61" s="382" t="s">
        <v>418</v>
      </c>
      <c r="G61" s="206">
        <v>10</v>
      </c>
      <c r="H61" s="451"/>
      <c r="I61" s="1239" t="s">
        <v>523</v>
      </c>
      <c r="J61" s="476"/>
      <c r="K61" s="477">
        <v>40</v>
      </c>
      <c r="L61" s="478"/>
      <c r="M61" s="1239" t="s">
        <v>421</v>
      </c>
      <c r="N61" s="382" t="s">
        <v>422</v>
      </c>
      <c r="O61" s="436"/>
      <c r="P61" s="479"/>
      <c r="Q61" s="1239" t="s">
        <v>423</v>
      </c>
      <c r="R61" s="480" t="s">
        <v>424</v>
      </c>
      <c r="S61" s="168">
        <v>56.5</v>
      </c>
      <c r="T61" s="454"/>
    </row>
    <row r="62" spans="1:20" ht="16.5">
      <c r="A62" s="1243"/>
      <c r="B62" s="382" t="s">
        <v>431</v>
      </c>
      <c r="C62" s="482">
        <v>5.5</v>
      </c>
      <c r="D62" s="475"/>
      <c r="E62" s="1240"/>
      <c r="F62" s="382" t="s">
        <v>524</v>
      </c>
      <c r="G62" s="206">
        <v>65</v>
      </c>
      <c r="H62" s="451"/>
      <c r="I62" s="1240"/>
      <c r="J62" s="476" t="s">
        <v>525</v>
      </c>
      <c r="K62" s="477">
        <v>35</v>
      </c>
      <c r="L62" s="478"/>
      <c r="M62" s="1240"/>
      <c r="N62" s="382" t="s">
        <v>526</v>
      </c>
      <c r="O62" s="483"/>
      <c r="P62" s="451">
        <v>1</v>
      </c>
      <c r="Q62" s="1240"/>
      <c r="R62" s="480" t="s">
        <v>430</v>
      </c>
      <c r="S62" s="484">
        <v>8.5</v>
      </c>
      <c r="T62" s="454"/>
    </row>
    <row r="63" spans="1:20" ht="16.5">
      <c r="A63" s="1243"/>
      <c r="B63" s="382" t="s">
        <v>430</v>
      </c>
      <c r="C63" s="482">
        <v>4.5</v>
      </c>
      <c r="D63" s="475"/>
      <c r="E63" s="1240"/>
      <c r="F63" s="382" t="s">
        <v>432</v>
      </c>
      <c r="G63" s="206">
        <v>6</v>
      </c>
      <c r="H63" s="451"/>
      <c r="I63" s="1240"/>
      <c r="J63" s="476" t="s">
        <v>433</v>
      </c>
      <c r="K63" s="477">
        <v>11.6</v>
      </c>
      <c r="L63" s="478"/>
      <c r="M63" s="1240"/>
      <c r="N63" s="382" t="s">
        <v>434</v>
      </c>
      <c r="O63" s="483"/>
      <c r="P63" s="479"/>
      <c r="Q63" s="1240"/>
      <c r="R63" s="480" t="s">
        <v>435</v>
      </c>
      <c r="S63" s="168">
        <v>8.5</v>
      </c>
      <c r="T63" s="454"/>
    </row>
    <row r="64" spans="1:20" ht="16.5">
      <c r="A64" s="1243"/>
      <c r="B64" s="382"/>
      <c r="C64" s="482">
        <v>10</v>
      </c>
      <c r="D64" s="475"/>
      <c r="E64" s="1240"/>
      <c r="F64" s="382" t="s">
        <v>436</v>
      </c>
      <c r="G64" s="387">
        <v>1</v>
      </c>
      <c r="H64" s="451"/>
      <c r="I64" s="1240"/>
      <c r="J64" s="476" t="s">
        <v>437</v>
      </c>
      <c r="K64" s="477">
        <v>5</v>
      </c>
      <c r="L64" s="478"/>
      <c r="M64" s="1240"/>
      <c r="N64" s="382" t="s">
        <v>446</v>
      </c>
      <c r="O64" s="485"/>
      <c r="P64" s="479"/>
      <c r="Q64" s="1240"/>
      <c r="R64" s="486" t="s">
        <v>439</v>
      </c>
      <c r="S64" s="487">
        <v>4.5</v>
      </c>
      <c r="T64" s="454"/>
    </row>
    <row r="65" spans="1:20" ht="16.5">
      <c r="A65" s="1243"/>
      <c r="B65" s="382"/>
      <c r="C65" s="145">
        <v>1</v>
      </c>
      <c r="D65" s="475"/>
      <c r="E65" s="1240"/>
      <c r="F65" s="382" t="s">
        <v>527</v>
      </c>
      <c r="G65" s="387"/>
      <c r="H65" s="451"/>
      <c r="I65" s="1240"/>
      <c r="J65" s="476" t="s">
        <v>442</v>
      </c>
      <c r="K65" s="477"/>
      <c r="L65" s="489"/>
      <c r="M65" s="1240"/>
      <c r="N65" s="382" t="s">
        <v>528</v>
      </c>
      <c r="O65" s="485"/>
      <c r="P65" s="451" t="s">
        <v>529</v>
      </c>
      <c r="Q65" s="1240"/>
      <c r="R65" s="386" t="s">
        <v>445</v>
      </c>
      <c r="S65" s="145">
        <v>1</v>
      </c>
      <c r="T65" s="454"/>
    </row>
    <row r="66" spans="1:20" ht="16.5">
      <c r="A66" s="1243"/>
      <c r="B66" s="386"/>
      <c r="C66" s="490"/>
      <c r="D66" s="475"/>
      <c r="E66" s="1240"/>
      <c r="F66" s="452"/>
      <c r="G66" s="394"/>
      <c r="H66" s="451"/>
      <c r="I66" s="1240"/>
      <c r="J66" s="476"/>
      <c r="K66" s="491">
        <v>5</v>
      </c>
      <c r="L66" s="478"/>
      <c r="M66" s="1240"/>
      <c r="N66" s="382"/>
      <c r="O66" s="485"/>
      <c r="P66" s="492"/>
      <c r="Q66" s="1240"/>
      <c r="R66" s="386" t="s">
        <v>447</v>
      </c>
      <c r="S66" s="147">
        <v>7</v>
      </c>
      <c r="T66" s="454"/>
    </row>
    <row r="67" spans="1:20" ht="16.5" hidden="1">
      <c r="A67" s="1243"/>
      <c r="B67" s="386"/>
      <c r="C67" s="490"/>
      <c r="D67" s="475"/>
      <c r="E67" s="1240"/>
      <c r="F67" s="471"/>
      <c r="G67" s="394"/>
      <c r="H67" s="451"/>
      <c r="I67" s="1240"/>
      <c r="J67" s="476"/>
      <c r="K67" s="491"/>
      <c r="L67" s="493"/>
      <c r="M67" s="1240"/>
      <c r="N67" s="382"/>
      <c r="O67" s="394"/>
      <c r="P67" s="494"/>
      <c r="Q67" s="1240"/>
      <c r="R67" s="471"/>
      <c r="S67" s="394"/>
      <c r="T67" s="454">
        <f>S67*$D$3/1000</f>
        <v>0</v>
      </c>
    </row>
    <row r="68" spans="1:20" ht="16.5">
      <c r="A68" s="1244"/>
      <c r="B68" s="495" t="s">
        <v>414</v>
      </c>
      <c r="C68" s="496">
        <f>SUM(C61:C67)</f>
        <v>86</v>
      </c>
      <c r="D68" s="496">
        <f>SUM(D61:D67)</f>
        <v>0</v>
      </c>
      <c r="E68" s="1241"/>
      <c r="F68" s="468" t="s">
        <v>414</v>
      </c>
      <c r="G68" s="469">
        <f>SUM(G61:G67)</f>
        <v>82</v>
      </c>
      <c r="H68" s="469">
        <f>SUM(H61:H67)</f>
        <v>0</v>
      </c>
      <c r="I68" s="1241"/>
      <c r="J68" s="468" t="s">
        <v>414</v>
      </c>
      <c r="K68" s="469">
        <f>SUM(K61:K67)</f>
        <v>96.6</v>
      </c>
      <c r="L68" s="469">
        <f>SUM(L61:L67)</f>
        <v>0</v>
      </c>
      <c r="M68" s="1241"/>
      <c r="N68" s="468" t="s">
        <v>414</v>
      </c>
      <c r="O68" s="469">
        <f>SUM(O61:O67)</f>
        <v>0</v>
      </c>
      <c r="P68" s="469">
        <f>SUM(P61:P67)</f>
        <v>1</v>
      </c>
      <c r="Q68" s="1241"/>
      <c r="R68" s="468" t="s">
        <v>414</v>
      </c>
      <c r="S68" s="469">
        <f>SUM(S61:S67)</f>
        <v>86</v>
      </c>
      <c r="T68" s="511">
        <f>SUM(T61:T67)</f>
        <v>0</v>
      </c>
    </row>
    <row r="69" spans="1:20" ht="16.5">
      <c r="A69" s="1397" t="s">
        <v>449</v>
      </c>
      <c r="B69" s="471" t="s">
        <v>450</v>
      </c>
      <c r="C69" s="497">
        <v>85</v>
      </c>
      <c r="D69" s="451"/>
      <c r="E69" s="1398" t="s">
        <v>451</v>
      </c>
      <c r="F69" s="471" t="s">
        <v>452</v>
      </c>
      <c r="G69" s="497">
        <v>75</v>
      </c>
      <c r="H69" s="451"/>
      <c r="I69" s="1401" t="s">
        <v>453</v>
      </c>
      <c r="J69" s="498" t="s">
        <v>454</v>
      </c>
      <c r="K69" s="497">
        <v>75</v>
      </c>
      <c r="L69" s="451"/>
      <c r="M69" s="1398" t="s">
        <v>451</v>
      </c>
      <c r="N69" s="471" t="s">
        <v>455</v>
      </c>
      <c r="O69" s="497">
        <v>75</v>
      </c>
      <c r="P69" s="451"/>
      <c r="Q69" s="1401" t="s">
        <v>453</v>
      </c>
      <c r="R69" s="471" t="s">
        <v>456</v>
      </c>
      <c r="S69" s="497">
        <v>70.5</v>
      </c>
      <c r="T69" s="454"/>
    </row>
    <row r="70" spans="1:20" ht="16.5">
      <c r="A70" s="1380"/>
      <c r="B70" s="471" t="s">
        <v>445</v>
      </c>
      <c r="C70" s="206">
        <v>0.5</v>
      </c>
      <c r="D70" s="451"/>
      <c r="E70" s="1399"/>
      <c r="F70" s="471" t="s">
        <v>445</v>
      </c>
      <c r="G70" s="206">
        <v>0.5</v>
      </c>
      <c r="H70" s="451"/>
      <c r="I70" s="1402"/>
      <c r="J70" s="471" t="s">
        <v>445</v>
      </c>
      <c r="K70" s="206">
        <v>0.5</v>
      </c>
      <c r="L70" s="451"/>
      <c r="M70" s="1399"/>
      <c r="N70" s="471" t="s">
        <v>445</v>
      </c>
      <c r="O70" s="206">
        <v>0.5</v>
      </c>
      <c r="P70" s="451"/>
      <c r="Q70" s="1402"/>
      <c r="R70" s="471" t="s">
        <v>445</v>
      </c>
      <c r="S70" s="206">
        <v>5</v>
      </c>
      <c r="T70" s="578">
        <v>0.1</v>
      </c>
    </row>
    <row r="71" spans="1:20" ht="16.5">
      <c r="A71" s="1380"/>
      <c r="B71" s="471" t="s">
        <v>439</v>
      </c>
      <c r="C71" s="206">
        <v>5</v>
      </c>
      <c r="D71" s="451"/>
      <c r="E71" s="1399"/>
      <c r="F71" s="471"/>
      <c r="G71" s="446"/>
      <c r="H71" s="499"/>
      <c r="I71" s="1402"/>
      <c r="J71" s="500"/>
      <c r="K71" s="501"/>
      <c r="L71" s="502"/>
      <c r="M71" s="1399"/>
      <c r="N71" s="471" t="s">
        <v>447</v>
      </c>
      <c r="O71" s="446"/>
      <c r="P71" s="451"/>
      <c r="Q71" s="1402"/>
      <c r="R71" s="471"/>
      <c r="S71" s="206">
        <v>0.5</v>
      </c>
      <c r="T71" s="454"/>
    </row>
    <row r="72" spans="1:20" ht="16.5" hidden="1">
      <c r="A72" s="1380"/>
      <c r="B72" s="471"/>
      <c r="C72" s="206"/>
      <c r="D72" s="503"/>
      <c r="E72" s="1399"/>
      <c r="F72" s="471" t="s">
        <v>0</v>
      </c>
      <c r="G72" s="446"/>
      <c r="H72" s="503"/>
      <c r="I72" s="1403"/>
      <c r="J72" s="504"/>
      <c r="K72" s="206"/>
      <c r="L72" s="494"/>
      <c r="M72" s="1399"/>
      <c r="N72" s="471" t="s">
        <v>0</v>
      </c>
      <c r="O72" s="446"/>
      <c r="P72" s="503"/>
      <c r="Q72" s="1402"/>
      <c r="R72" s="471"/>
      <c r="S72" s="206"/>
      <c r="T72" s="454"/>
    </row>
    <row r="73" spans="1:20" ht="16.5" hidden="1">
      <c r="A73" s="1380"/>
      <c r="B73" s="471"/>
      <c r="C73" s="206"/>
      <c r="D73" s="503"/>
      <c r="E73" s="1399"/>
      <c r="F73" s="471" t="s">
        <v>0</v>
      </c>
      <c r="G73" s="446"/>
      <c r="H73" s="503"/>
      <c r="I73" s="1403"/>
      <c r="J73" s="471"/>
      <c r="K73" s="206"/>
      <c r="L73" s="503"/>
      <c r="M73" s="1399"/>
      <c r="N73" s="471" t="s">
        <v>0</v>
      </c>
      <c r="O73" s="446"/>
      <c r="P73" s="503"/>
      <c r="Q73" s="1402"/>
      <c r="R73" s="471"/>
      <c r="S73" s="206"/>
      <c r="T73" s="505"/>
    </row>
    <row r="74" spans="1:20" ht="16.5">
      <c r="A74" s="1381"/>
      <c r="B74" s="468" t="s">
        <v>414</v>
      </c>
      <c r="C74" s="469">
        <f>SUM(C69:C73)</f>
        <v>90.5</v>
      </c>
      <c r="D74" s="469">
        <f>SUM(D67:D74)</f>
        <v>0</v>
      </c>
      <c r="E74" s="1400"/>
      <c r="F74" s="471"/>
      <c r="G74" s="11"/>
      <c r="H74" s="503"/>
      <c r="I74" s="1404"/>
      <c r="J74" s="506" t="s">
        <v>414</v>
      </c>
      <c r="K74" s="507">
        <f>SUM(K67:K74)</f>
        <v>0</v>
      </c>
      <c r="L74" s="507">
        <f>SUM(L67:L74)</f>
        <v>0</v>
      </c>
      <c r="M74" s="1399"/>
      <c r="N74" s="500"/>
      <c r="O74" s="508"/>
      <c r="P74" s="509"/>
      <c r="Q74" s="1402"/>
      <c r="R74" s="468" t="s">
        <v>414</v>
      </c>
      <c r="S74" s="510">
        <f>SUM(S67:S74)</f>
        <v>0</v>
      </c>
      <c r="T74" s="511">
        <f>SUM(T67:T74)</f>
        <v>0</v>
      </c>
    </row>
    <row r="75" spans="1:20" ht="14.25" customHeight="1">
      <c r="A75" s="1397" t="s">
        <v>458</v>
      </c>
      <c r="B75" s="382" t="s">
        <v>459</v>
      </c>
      <c r="C75" s="512">
        <v>0.5</v>
      </c>
      <c r="D75" s="488"/>
      <c r="E75" s="1293" t="s">
        <v>460</v>
      </c>
      <c r="F75" s="461" t="s">
        <v>404</v>
      </c>
      <c r="G75" s="206">
        <v>14</v>
      </c>
      <c r="H75" s="478"/>
      <c r="I75" s="1407" t="s">
        <v>461</v>
      </c>
      <c r="J75" s="513" t="s">
        <v>545</v>
      </c>
      <c r="K75" s="514" t="s">
        <v>462</v>
      </c>
      <c r="L75" s="463" t="s">
        <v>530</v>
      </c>
      <c r="M75" s="1293" t="s">
        <v>463</v>
      </c>
      <c r="N75" s="455" t="s">
        <v>388</v>
      </c>
      <c r="O75" s="206">
        <v>14</v>
      </c>
      <c r="P75" s="451"/>
      <c r="Q75" s="1293" t="s">
        <v>465</v>
      </c>
      <c r="R75" s="476" t="s">
        <v>531</v>
      </c>
      <c r="S75" s="477">
        <v>5.5</v>
      </c>
      <c r="T75" s="454"/>
    </row>
    <row r="76" spans="1:20" ht="15" customHeight="1">
      <c r="A76" s="1380"/>
      <c r="B76" s="382" t="s">
        <v>532</v>
      </c>
      <c r="C76" s="515">
        <v>2</v>
      </c>
      <c r="D76" s="451"/>
      <c r="E76" s="1294"/>
      <c r="F76" s="461" t="s">
        <v>533</v>
      </c>
      <c r="G76" s="206">
        <v>9.5</v>
      </c>
      <c r="H76" s="478"/>
      <c r="I76" s="1407"/>
      <c r="J76" s="513"/>
      <c r="K76" s="516"/>
      <c r="L76" s="451"/>
      <c r="M76" s="1294"/>
      <c r="N76" s="207" t="s">
        <v>534</v>
      </c>
      <c r="O76" s="206">
        <v>4.5</v>
      </c>
      <c r="P76" s="451"/>
      <c r="Q76" s="1294"/>
      <c r="R76" s="476" t="s">
        <v>535</v>
      </c>
      <c r="S76" s="477">
        <v>19</v>
      </c>
      <c r="T76" s="454"/>
    </row>
    <row r="77" spans="1:20" ht="14.25" customHeight="1">
      <c r="A77" s="1380"/>
      <c r="B77" s="382" t="s">
        <v>536</v>
      </c>
      <c r="C77" s="515">
        <v>1</v>
      </c>
      <c r="D77" s="451"/>
      <c r="E77" s="1294"/>
      <c r="F77" s="461" t="s">
        <v>534</v>
      </c>
      <c r="G77" s="206">
        <v>5.5</v>
      </c>
      <c r="H77" s="478"/>
      <c r="I77" s="1407"/>
      <c r="J77" s="517"/>
      <c r="K77" s="206"/>
      <c r="L77" s="451"/>
      <c r="M77" s="1294"/>
      <c r="N77" s="207" t="s">
        <v>537</v>
      </c>
      <c r="O77" s="206">
        <v>8.5</v>
      </c>
      <c r="P77" s="451"/>
      <c r="Q77" s="1294"/>
      <c r="R77" s="476" t="s">
        <v>538</v>
      </c>
      <c r="S77" s="477">
        <v>2.5</v>
      </c>
      <c r="T77" s="454"/>
    </row>
    <row r="78" spans="1:20" ht="14.25" customHeight="1" thickBot="1">
      <c r="A78" s="1380"/>
      <c r="B78" s="382"/>
      <c r="C78" s="515"/>
      <c r="D78" s="451"/>
      <c r="E78" s="1294"/>
      <c r="F78" s="461"/>
      <c r="G78" s="206">
        <v>1</v>
      </c>
      <c r="H78" s="478"/>
      <c r="I78" s="1407"/>
      <c r="J78" s="518"/>
      <c r="K78" s="501"/>
      <c r="L78" s="502"/>
      <c r="M78" s="1294"/>
      <c r="N78" s="207" t="s">
        <v>434</v>
      </c>
      <c r="O78" s="206">
        <v>5</v>
      </c>
      <c r="P78" s="451"/>
      <c r="Q78" s="1294"/>
      <c r="R78" s="476" t="s">
        <v>539</v>
      </c>
      <c r="S78" s="477">
        <v>0.5</v>
      </c>
      <c r="T78" s="466"/>
    </row>
    <row r="79" spans="1:20" ht="14.25" customHeight="1">
      <c r="A79" s="1380"/>
      <c r="B79" s="382"/>
      <c r="C79" s="519"/>
      <c r="D79" s="451"/>
      <c r="E79" s="1294"/>
      <c r="F79" s="461"/>
      <c r="G79" s="206"/>
      <c r="H79" s="478"/>
      <c r="I79" s="1408"/>
      <c r="J79" s="579" t="s">
        <v>540</v>
      </c>
      <c r="K79" s="520">
        <v>19</v>
      </c>
      <c r="L79" s="584"/>
      <c r="M79" s="1412"/>
      <c r="N79" s="207"/>
      <c r="O79" s="206">
        <v>3</v>
      </c>
      <c r="P79" s="451"/>
      <c r="Q79" s="1294"/>
      <c r="R79" s="476" t="s">
        <v>541</v>
      </c>
      <c r="S79" s="522">
        <v>10</v>
      </c>
      <c r="T79" s="585"/>
    </row>
    <row r="80" spans="1:20" ht="14.25" customHeight="1" thickBot="1">
      <c r="A80" s="1380"/>
      <c r="B80" s="382"/>
      <c r="C80" s="387"/>
      <c r="D80" s="451"/>
      <c r="E80" s="1294"/>
      <c r="F80" s="471"/>
      <c r="G80" s="387"/>
      <c r="H80" s="478">
        <f>G80*$D$3/1000</f>
        <v>0</v>
      </c>
      <c r="I80" s="1408"/>
      <c r="J80" s="580" t="s">
        <v>542</v>
      </c>
      <c r="K80" s="523"/>
      <c r="L80" s="524"/>
      <c r="M80" s="1412"/>
      <c r="N80" s="479"/>
      <c r="O80" s="497"/>
      <c r="P80" s="451">
        <f>O80*$P$3/1000</f>
        <v>0</v>
      </c>
      <c r="Q80" s="1294"/>
      <c r="R80" s="476"/>
      <c r="S80" s="387"/>
      <c r="T80" s="585"/>
    </row>
    <row r="81" spans="1:20" ht="14.25" customHeight="1">
      <c r="A81" s="1380"/>
      <c r="B81" s="525" t="s">
        <v>484</v>
      </c>
      <c r="C81" s="412"/>
      <c r="D81" s="451">
        <f>C81*$D$3/1000</f>
        <v>0</v>
      </c>
      <c r="E81" s="1294"/>
      <c r="F81" s="20"/>
      <c r="G81" s="20"/>
      <c r="H81" s="478">
        <f>G81*$D$3/1000</f>
        <v>0</v>
      </c>
      <c r="I81" s="1407"/>
      <c r="J81" s="581"/>
      <c r="K81" s="582"/>
      <c r="L81" s="583"/>
      <c r="M81" s="1294"/>
      <c r="N81" s="479"/>
      <c r="O81" s="387"/>
      <c r="P81" s="527">
        <f>O81*$D$3/1000</f>
        <v>0</v>
      </c>
      <c r="Q81" s="1294"/>
      <c r="R81" s="476"/>
      <c r="S81" s="20"/>
      <c r="T81" s="454"/>
    </row>
    <row r="82" spans="1:20" ht="14.25" customHeight="1">
      <c r="A82" s="1380"/>
      <c r="B82" s="528"/>
      <c r="C82" s="387"/>
      <c r="D82" s="451">
        <f>C82*$D$3/1000</f>
        <v>0</v>
      </c>
      <c r="E82" s="1294"/>
      <c r="F82" s="387"/>
      <c r="G82" s="387"/>
      <c r="H82" s="478">
        <f>G82*$D$3/1000</f>
        <v>0</v>
      </c>
      <c r="I82" s="1407"/>
      <c r="J82" s="529"/>
      <c r="K82" s="387"/>
      <c r="L82" s="451"/>
      <c r="M82" s="1294"/>
      <c r="N82" s="20"/>
      <c r="O82" s="387"/>
      <c r="P82" s="451">
        <f>O82*$D$3/1000</f>
        <v>0</v>
      </c>
      <c r="Q82" s="1294"/>
      <c r="R82" s="387"/>
      <c r="S82" s="387"/>
      <c r="T82" s="454"/>
    </row>
    <row r="83" spans="1:20" ht="14.25" customHeight="1" thickBot="1">
      <c r="A83" s="1414"/>
      <c r="B83" s="608" t="s">
        <v>414</v>
      </c>
      <c r="C83" s="609">
        <f>SUM(C75:C82)</f>
        <v>3.5</v>
      </c>
      <c r="D83" s="609">
        <f>SUM(D76:D82)</f>
        <v>0</v>
      </c>
      <c r="E83" s="1413"/>
      <c r="F83" s="608" t="s">
        <v>414</v>
      </c>
      <c r="G83" s="609">
        <f>SUM(G75:G83)</f>
        <v>0</v>
      </c>
      <c r="H83" s="610">
        <f>SUM(H75:H83)</f>
        <v>0</v>
      </c>
      <c r="I83" s="1415"/>
      <c r="J83" s="611" t="s">
        <v>414</v>
      </c>
      <c r="K83" s="609">
        <f>SUM(K76:K83)</f>
        <v>0</v>
      </c>
      <c r="L83" s="609">
        <f>SUM(L75:L83)</f>
        <v>0</v>
      </c>
      <c r="M83" s="1413"/>
      <c r="N83" s="608" t="s">
        <v>414</v>
      </c>
      <c r="O83" s="609">
        <f>SUM(O75:O83)</f>
        <v>0</v>
      </c>
      <c r="P83" s="609">
        <f>SUM(P75:P83)</f>
        <v>0</v>
      </c>
      <c r="Q83" s="1413"/>
      <c r="R83" s="608" t="s">
        <v>414</v>
      </c>
      <c r="S83" s="609">
        <f>SUM(S75:S83)</f>
        <v>0</v>
      </c>
      <c r="T83" s="612">
        <f>SUM(T75:T83)</f>
        <v>0</v>
      </c>
    </row>
    <row r="84" spans="1:20" ht="14.25" customHeight="1">
      <c r="A84" s="602"/>
      <c r="B84" s="603" t="s">
        <v>485</v>
      </c>
      <c r="C84" s="603"/>
      <c r="D84" s="604"/>
      <c r="E84" s="605"/>
      <c r="F84" s="603"/>
      <c r="G84" s="603"/>
      <c r="H84" s="604"/>
      <c r="I84" s="605"/>
      <c r="J84" s="603"/>
      <c r="K84" s="603"/>
      <c r="L84" s="606"/>
      <c r="M84" s="605"/>
      <c r="N84" s="603" t="s">
        <v>485</v>
      </c>
      <c r="O84" s="603"/>
      <c r="P84" s="604"/>
      <c r="Q84" s="603"/>
      <c r="R84" s="603"/>
      <c r="S84" s="603"/>
      <c r="T84" s="607"/>
    </row>
    <row r="85" spans="1:20" ht="14.25" customHeight="1">
      <c r="A85" s="1409" t="s">
        <v>486</v>
      </c>
      <c r="B85" s="536" t="s">
        <v>487</v>
      </c>
      <c r="C85" s="536"/>
      <c r="D85" s="537">
        <v>4.5</v>
      </c>
      <c r="E85" s="1405" t="s">
        <v>486</v>
      </c>
      <c r="F85" s="536" t="s">
        <v>487</v>
      </c>
      <c r="G85" s="536"/>
      <c r="H85" s="537">
        <v>4.2</v>
      </c>
      <c r="I85" s="1405" t="s">
        <v>486</v>
      </c>
      <c r="J85" s="536" t="s">
        <v>487</v>
      </c>
      <c r="K85" s="536"/>
      <c r="L85" s="537">
        <v>4.8</v>
      </c>
      <c r="M85" s="1405" t="s">
        <v>486</v>
      </c>
      <c r="N85" s="536" t="s">
        <v>487</v>
      </c>
      <c r="O85" s="536"/>
      <c r="P85" s="537">
        <v>4.5</v>
      </c>
      <c r="Q85" s="1405" t="s">
        <v>486</v>
      </c>
      <c r="R85" s="536" t="s">
        <v>487</v>
      </c>
      <c r="S85" s="536"/>
      <c r="T85" s="438">
        <v>4</v>
      </c>
    </row>
    <row r="86" spans="1:20" ht="14.25" customHeight="1">
      <c r="A86" s="1409"/>
      <c r="B86" s="536" t="s">
        <v>488</v>
      </c>
      <c r="C86" s="536"/>
      <c r="D86" s="537">
        <v>2</v>
      </c>
      <c r="E86" s="1405"/>
      <c r="F86" s="536" t="s">
        <v>488</v>
      </c>
      <c r="G86" s="536"/>
      <c r="H86" s="537">
        <v>2</v>
      </c>
      <c r="I86" s="1405"/>
      <c r="J86" s="536" t="s">
        <v>488</v>
      </c>
      <c r="K86" s="536"/>
      <c r="L86" s="537">
        <v>2.5</v>
      </c>
      <c r="M86" s="1405"/>
      <c r="N86" s="536" t="s">
        <v>488</v>
      </c>
      <c r="O86" s="536"/>
      <c r="P86" s="537">
        <v>2.5</v>
      </c>
      <c r="Q86" s="1405"/>
      <c r="R86" s="536" t="s">
        <v>488</v>
      </c>
      <c r="S86" s="536"/>
      <c r="T86" s="438">
        <v>2</v>
      </c>
    </row>
    <row r="87" spans="1:20" ht="14.25" customHeight="1">
      <c r="A87" s="1409"/>
      <c r="B87" s="536" t="s">
        <v>489</v>
      </c>
      <c r="C87" s="536"/>
      <c r="D87" s="537">
        <v>1.8</v>
      </c>
      <c r="E87" s="1405"/>
      <c r="F87" s="536" t="s">
        <v>489</v>
      </c>
      <c r="G87" s="536"/>
      <c r="H87" s="537">
        <v>2</v>
      </c>
      <c r="I87" s="1405"/>
      <c r="J87" s="536" t="s">
        <v>489</v>
      </c>
      <c r="K87" s="536"/>
      <c r="L87" s="537">
        <v>1.3</v>
      </c>
      <c r="M87" s="1405"/>
      <c r="N87" s="536" t="s">
        <v>489</v>
      </c>
      <c r="O87" s="536"/>
      <c r="P87" s="537">
        <v>1</v>
      </c>
      <c r="Q87" s="1405"/>
      <c r="R87" s="536" t="s">
        <v>489</v>
      </c>
      <c r="S87" s="536"/>
      <c r="T87" s="438">
        <v>2.5</v>
      </c>
    </row>
    <row r="88" spans="1:20" ht="14.25" customHeight="1">
      <c r="A88" s="1409"/>
      <c r="B88" s="536" t="s">
        <v>490</v>
      </c>
      <c r="C88" s="536"/>
      <c r="D88" s="537">
        <v>2.8</v>
      </c>
      <c r="E88" s="1405"/>
      <c r="F88" s="536" t="s">
        <v>490</v>
      </c>
      <c r="G88" s="536"/>
      <c r="H88" s="537">
        <v>2.8</v>
      </c>
      <c r="I88" s="1405"/>
      <c r="J88" s="536" t="s">
        <v>490</v>
      </c>
      <c r="K88" s="536"/>
      <c r="L88" s="537">
        <v>3</v>
      </c>
      <c r="M88" s="1405"/>
      <c r="N88" s="536" t="s">
        <v>490</v>
      </c>
      <c r="O88" s="536"/>
      <c r="P88" s="537">
        <v>3</v>
      </c>
      <c r="Q88" s="1405"/>
      <c r="R88" s="536" t="s">
        <v>490</v>
      </c>
      <c r="S88" s="536"/>
      <c r="T88" s="438">
        <v>3</v>
      </c>
    </row>
    <row r="89" spans="1:20" ht="14.25" customHeight="1">
      <c r="A89" s="1409"/>
      <c r="B89" s="536" t="s">
        <v>491</v>
      </c>
      <c r="C89" s="536"/>
      <c r="D89" s="537">
        <v>1</v>
      </c>
      <c r="E89" s="1405"/>
      <c r="F89" s="536" t="s">
        <v>491</v>
      </c>
      <c r="G89" s="536"/>
      <c r="H89" s="537">
        <v>0</v>
      </c>
      <c r="I89" s="1405"/>
      <c r="J89" s="536" t="s">
        <v>491</v>
      </c>
      <c r="K89" s="536"/>
      <c r="L89" s="537">
        <v>0</v>
      </c>
      <c r="M89" s="1405"/>
      <c r="N89" s="536" t="s">
        <v>491</v>
      </c>
      <c r="O89" s="536"/>
      <c r="P89" s="537">
        <v>1</v>
      </c>
      <c r="Q89" s="1405"/>
      <c r="R89" s="536" t="s">
        <v>491</v>
      </c>
      <c r="S89" s="536"/>
      <c r="T89" s="438">
        <v>0</v>
      </c>
    </row>
    <row r="90" spans="1:20" ht="14.25" customHeight="1" thickBot="1">
      <c r="A90" s="1410"/>
      <c r="B90" s="538" t="s">
        <v>492</v>
      </c>
      <c r="C90" s="538"/>
      <c r="D90" s="539">
        <f>D85*70+D87*25+D89*60+D86*83+D88*45</f>
        <v>712</v>
      </c>
      <c r="E90" s="1406"/>
      <c r="F90" s="538" t="s">
        <v>492</v>
      </c>
      <c r="G90" s="538"/>
      <c r="H90" s="539">
        <f>H85*70+H87*25+H89*60+H86*83+H88*45</f>
        <v>636</v>
      </c>
      <c r="I90" s="1406"/>
      <c r="J90" s="538" t="s">
        <v>492</v>
      </c>
      <c r="K90" s="538"/>
      <c r="L90" s="539">
        <f>L85*70+L87*25+L89*60+L86*83+L88*45</f>
        <v>711</v>
      </c>
      <c r="M90" s="1406"/>
      <c r="N90" s="538" t="s">
        <v>492</v>
      </c>
      <c r="O90" s="538"/>
      <c r="P90" s="539">
        <f>P85*70+P87*25+P89*60+P86*83+P88*45</f>
        <v>742.5</v>
      </c>
      <c r="Q90" s="1406"/>
      <c r="R90" s="538" t="s">
        <v>492</v>
      </c>
      <c r="S90" s="538"/>
      <c r="T90" s="540">
        <f>T85*70+T87*25+T89*60+T86*83+T88*45</f>
        <v>643.5</v>
      </c>
    </row>
    <row r="91" spans="1:20" ht="16.5">
      <c r="A91" s="557" t="s">
        <v>2</v>
      </c>
      <c r="B91" s="558"/>
      <c r="C91" s="559"/>
      <c r="D91" s="559"/>
      <c r="E91" s="559"/>
      <c r="F91" s="560"/>
      <c r="G91" s="560"/>
      <c r="H91" s="560"/>
      <c r="I91" s="561"/>
      <c r="J91" s="562"/>
      <c r="K91" s="561"/>
      <c r="L91" s="562"/>
      <c r="M91" s="561"/>
      <c r="N91" s="561"/>
      <c r="O91" s="561"/>
      <c r="P91" s="563"/>
      <c r="Q91" s="564"/>
      <c r="R91" s="565"/>
      <c r="S91" s="565"/>
      <c r="T91" s="565"/>
    </row>
    <row r="92" spans="1:20" ht="16.5">
      <c r="A92" s="566"/>
      <c r="B92" s="567" t="s">
        <v>13</v>
      </c>
      <c r="C92" s="567"/>
      <c r="D92" s="568"/>
      <c r="E92" s="568"/>
      <c r="F92" s="569"/>
      <c r="G92" s="569"/>
      <c r="H92" s="570"/>
      <c r="I92" s="569"/>
      <c r="J92" s="571" t="s">
        <v>14</v>
      </c>
      <c r="K92" s="570" t="s">
        <v>14</v>
      </c>
      <c r="L92" s="572"/>
      <c r="M92" s="573"/>
      <c r="N92" s="574"/>
      <c r="O92" s="575"/>
      <c r="P92" s="576"/>
      <c r="Q92" s="566" t="s">
        <v>15</v>
      </c>
      <c r="R92" s="577"/>
      <c r="S92" s="577"/>
      <c r="T92" s="577"/>
    </row>
  </sheetData>
  <sheetProtection/>
  <mergeCells count="74">
    <mergeCell ref="A54:A60"/>
    <mergeCell ref="E54:E60"/>
    <mergeCell ref="M54:M60"/>
    <mergeCell ref="Q69:Q74"/>
    <mergeCell ref="A61:A68"/>
    <mergeCell ref="I61:I68"/>
    <mergeCell ref="M61:M68"/>
    <mergeCell ref="A85:A90"/>
    <mergeCell ref="E85:E90"/>
    <mergeCell ref="I85:I90"/>
    <mergeCell ref="Q61:Q68"/>
    <mergeCell ref="M85:M90"/>
    <mergeCell ref="A75:A83"/>
    <mergeCell ref="E75:E83"/>
    <mergeCell ref="I75:I83"/>
    <mergeCell ref="M75:M83"/>
    <mergeCell ref="Q85:Q90"/>
    <mergeCell ref="Q75:Q83"/>
    <mergeCell ref="A69:A74"/>
    <mergeCell ref="E69:E74"/>
    <mergeCell ref="I69:I74"/>
    <mergeCell ref="M69:M74"/>
    <mergeCell ref="E61:E68"/>
    <mergeCell ref="V24:V31"/>
    <mergeCell ref="M29:M37"/>
    <mergeCell ref="Q29:Q37"/>
    <mergeCell ref="Q54:Q60"/>
    <mergeCell ref="Q48:Q53"/>
    <mergeCell ref="A47:T47"/>
    <mergeCell ref="R48:T48"/>
    <mergeCell ref="I51:I60"/>
    <mergeCell ref="I48:I50"/>
    <mergeCell ref="M48:M53"/>
    <mergeCell ref="J48:L48"/>
    <mergeCell ref="A35:A37"/>
    <mergeCell ref="F48:H48"/>
    <mergeCell ref="N48:P48"/>
    <mergeCell ref="A48:A53"/>
    <mergeCell ref="B48:D48"/>
    <mergeCell ref="E48:E53"/>
    <mergeCell ref="M39:M44"/>
    <mergeCell ref="Q39:Q44"/>
    <mergeCell ref="I29:I37"/>
    <mergeCell ref="E39:E44"/>
    <mergeCell ref="I39:I44"/>
    <mergeCell ref="A39:A44"/>
    <mergeCell ref="A29:A34"/>
    <mergeCell ref="E29:E37"/>
    <mergeCell ref="A23:A28"/>
    <mergeCell ref="E23:E28"/>
    <mergeCell ref="I23:I28"/>
    <mergeCell ref="Q15:Q22"/>
    <mergeCell ref="A15:A22"/>
    <mergeCell ref="E15:E22"/>
    <mergeCell ref="I15:I22"/>
    <mergeCell ref="M15:M22"/>
    <mergeCell ref="M23:M28"/>
    <mergeCell ref="Q23:Q28"/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</mergeCells>
  <printOptions horizontalCentered="1" verticalCentered="1"/>
  <pageMargins left="0.2362204724409449" right="0.2362204724409449" top="0.2755905511811024" bottom="0.2755905511811024" header="0.31496062992125984" footer="0.31496062992125984"/>
  <pageSetup fitToHeight="0" fitToWidth="1" horizontalDpi="600" verticalDpi="600" orientation="landscape" paperSize="9" scale="85" r:id="rId3"/>
  <headerFooter alignWithMargins="0">
    <oddHeader>&amp;L       客戶:桃園縣大竹.新莊國民小學  電話:03-3232917 &amp;C軒泰營養師:溫悅柔 0936505831   03-4200919#253</oddHeader>
    <oddFooter>&amp;L</oddFooter>
  </headerFooter>
  <rowBreaks count="2" manualBreakCount="2">
    <brk id="46" max="19" man="1"/>
    <brk id="90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2"/>
  <sheetViews>
    <sheetView view="pageBreakPreview" zoomScale="70" zoomScaleNormal="85" zoomScaleSheetLayoutView="70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631" customWidth="1"/>
    <col min="2" max="2" width="18.625" style="631" customWidth="1"/>
    <col min="3" max="3" width="4.00390625" style="631" customWidth="1"/>
    <col min="4" max="4" width="9.50390625" style="631" customWidth="1"/>
    <col min="5" max="5" width="4.625" style="631" customWidth="1"/>
    <col min="6" max="6" width="18.625" style="631" customWidth="1"/>
    <col min="7" max="7" width="4.00390625" style="631" hidden="1" customWidth="1"/>
    <col min="8" max="8" width="9.50390625" style="631" customWidth="1"/>
    <col min="9" max="9" width="4.625" style="631" customWidth="1"/>
    <col min="10" max="10" width="18.625" style="631" customWidth="1"/>
    <col min="11" max="11" width="4.00390625" style="631" hidden="1" customWidth="1"/>
    <col min="12" max="12" width="9.50390625" style="631" customWidth="1"/>
    <col min="13" max="13" width="4.625" style="631" customWidth="1"/>
    <col min="14" max="14" width="18.50390625" style="631" customWidth="1"/>
    <col min="15" max="15" width="4.00390625" style="631" hidden="1" customWidth="1"/>
    <col min="16" max="16" width="9.50390625" style="631" customWidth="1"/>
    <col min="17" max="17" width="4.625" style="631" customWidth="1"/>
    <col min="18" max="18" width="18.375" style="631" customWidth="1"/>
    <col min="19" max="19" width="5.125" style="631" hidden="1" customWidth="1"/>
    <col min="20" max="20" width="9.50390625" style="631" customWidth="1"/>
    <col min="21" max="21" width="0" style="631" hidden="1" customWidth="1"/>
    <col min="22" max="16384" width="9.00390625" style="631" customWidth="1"/>
  </cols>
  <sheetData>
    <row r="1" spans="1:20" ht="26.25" thickBot="1">
      <c r="A1" s="1460" t="s">
        <v>549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1442"/>
      <c r="R1" s="1442"/>
      <c r="S1" s="1442"/>
      <c r="T1" s="1461"/>
    </row>
    <row r="2" spans="1:20" ht="16.5" customHeight="1">
      <c r="A2" s="1444" t="s">
        <v>550</v>
      </c>
      <c r="B2" s="1445">
        <v>42079</v>
      </c>
      <c r="C2" s="1445"/>
      <c r="D2" s="1445"/>
      <c r="E2" s="1446" t="s">
        <v>551</v>
      </c>
      <c r="F2" s="1449">
        <f>B2+1</f>
        <v>42080</v>
      </c>
      <c r="G2" s="1449"/>
      <c r="H2" s="1449"/>
      <c r="I2" s="1450" t="s">
        <v>552</v>
      </c>
      <c r="J2" s="1452">
        <f>F2+1</f>
        <v>42081</v>
      </c>
      <c r="K2" s="1452"/>
      <c r="L2" s="1452"/>
      <c r="M2" s="1453" t="s">
        <v>551</v>
      </c>
      <c r="N2" s="1456">
        <f>J2+1</f>
        <v>42082</v>
      </c>
      <c r="O2" s="1456"/>
      <c r="P2" s="1456"/>
      <c r="Q2" s="1457" t="s">
        <v>553</v>
      </c>
      <c r="R2" s="1437">
        <f>N2+1</f>
        <v>42083</v>
      </c>
      <c r="S2" s="1437"/>
      <c r="T2" s="1438"/>
    </row>
    <row r="3" spans="1:20" ht="16.5">
      <c r="A3" s="1422"/>
      <c r="B3" s="632" t="s">
        <v>554</v>
      </c>
      <c r="C3" s="633"/>
      <c r="D3" s="634">
        <v>2130</v>
      </c>
      <c r="E3" s="1447"/>
      <c r="F3" s="635" t="s">
        <v>554</v>
      </c>
      <c r="G3" s="633"/>
      <c r="H3" s="636">
        <v>2130</v>
      </c>
      <c r="I3" s="1451"/>
      <c r="J3" s="637" t="s">
        <v>554</v>
      </c>
      <c r="K3" s="633"/>
      <c r="L3" s="636">
        <v>2065</v>
      </c>
      <c r="M3" s="1454"/>
      <c r="N3" s="637" t="s">
        <v>554</v>
      </c>
      <c r="O3" s="633"/>
      <c r="P3" s="636">
        <v>1780</v>
      </c>
      <c r="Q3" s="1458"/>
      <c r="R3" s="637" t="s">
        <v>554</v>
      </c>
      <c r="S3" s="633"/>
      <c r="T3" s="638">
        <v>1792</v>
      </c>
    </row>
    <row r="4" spans="1:20" ht="16.5">
      <c r="A4" s="1422"/>
      <c r="B4" s="635" t="s">
        <v>22</v>
      </c>
      <c r="C4" s="639" t="s">
        <v>555</v>
      </c>
      <c r="D4" s="640" t="s">
        <v>556</v>
      </c>
      <c r="E4" s="1447"/>
      <c r="F4" s="635" t="s">
        <v>22</v>
      </c>
      <c r="G4" s="639" t="s">
        <v>555</v>
      </c>
      <c r="H4" s="640" t="s">
        <v>557</v>
      </c>
      <c r="I4" s="1451"/>
      <c r="J4" s="635" t="s">
        <v>22</v>
      </c>
      <c r="K4" s="639" t="s">
        <v>555</v>
      </c>
      <c r="L4" s="640" t="s">
        <v>557</v>
      </c>
      <c r="M4" s="1454"/>
      <c r="N4" s="635" t="s">
        <v>22</v>
      </c>
      <c r="O4" s="639" t="s">
        <v>555</v>
      </c>
      <c r="P4" s="640" t="s">
        <v>557</v>
      </c>
      <c r="Q4" s="1458"/>
      <c r="R4" s="635" t="s">
        <v>22</v>
      </c>
      <c r="S4" s="639" t="s">
        <v>555</v>
      </c>
      <c r="T4" s="641" t="s">
        <v>557</v>
      </c>
    </row>
    <row r="5" spans="1:20" ht="16.5" customHeight="1">
      <c r="A5" s="1422"/>
      <c r="B5" s="642" t="s">
        <v>558</v>
      </c>
      <c r="C5" s="643">
        <v>47</v>
      </c>
      <c r="D5" s="644">
        <f>C5*$D$3/1000</f>
        <v>100.11</v>
      </c>
      <c r="E5" s="1447"/>
      <c r="F5" s="642" t="s">
        <v>558</v>
      </c>
      <c r="G5" s="643">
        <v>47</v>
      </c>
      <c r="H5" s="754">
        <v>90</v>
      </c>
      <c r="I5" s="1439" t="s">
        <v>559</v>
      </c>
      <c r="J5" s="753" t="s">
        <v>560</v>
      </c>
      <c r="K5" s="646" t="s">
        <v>775</v>
      </c>
      <c r="L5" s="644">
        <f>K5*2065/1000</f>
        <v>228.1825</v>
      </c>
      <c r="M5" s="1454"/>
      <c r="N5" s="642" t="s">
        <v>558</v>
      </c>
      <c r="O5" s="643">
        <v>47</v>
      </c>
      <c r="P5" s="644">
        <f>O5*$P$3/1000</f>
        <v>83.66</v>
      </c>
      <c r="Q5" s="1458"/>
      <c r="R5" s="642" t="s">
        <v>558</v>
      </c>
      <c r="S5" s="643">
        <v>47</v>
      </c>
      <c r="T5" s="647">
        <f aca="true" t="shared" si="0" ref="T5:T10">S5*$T$3/1000</f>
        <v>84.224</v>
      </c>
    </row>
    <row r="6" spans="1:20" ht="16.5">
      <c r="A6" s="1422"/>
      <c r="B6" s="648" t="s">
        <v>561</v>
      </c>
      <c r="C6" s="643">
        <v>14</v>
      </c>
      <c r="D6" s="649">
        <v>0.5</v>
      </c>
      <c r="E6" s="1447"/>
      <c r="F6" s="648" t="s">
        <v>562</v>
      </c>
      <c r="G6" s="643">
        <v>14</v>
      </c>
      <c r="H6" s="754">
        <v>30</v>
      </c>
      <c r="I6" s="1411"/>
      <c r="J6" s="753" t="s">
        <v>563</v>
      </c>
      <c r="K6" s="646">
        <v>5</v>
      </c>
      <c r="L6" s="644">
        <f aca="true" t="shared" si="1" ref="L6:L11">K6*$H$3/1000</f>
        <v>10.65</v>
      </c>
      <c r="M6" s="1454"/>
      <c r="N6" s="648" t="s">
        <v>562</v>
      </c>
      <c r="O6" s="643">
        <v>14</v>
      </c>
      <c r="P6" s="644">
        <f>O6*$P$3/1000</f>
        <v>24.92</v>
      </c>
      <c r="Q6" s="1458"/>
      <c r="R6" s="648" t="s">
        <v>562</v>
      </c>
      <c r="S6" s="643">
        <v>14</v>
      </c>
      <c r="T6" s="762">
        <f t="shared" si="0"/>
        <v>25.088</v>
      </c>
    </row>
    <row r="7" spans="1:20" ht="16.5">
      <c r="A7" s="1423"/>
      <c r="B7" s="648" t="s">
        <v>564</v>
      </c>
      <c r="C7" s="643"/>
      <c r="D7" s="649">
        <v>0.5</v>
      </c>
      <c r="E7" s="1448"/>
      <c r="F7" s="650"/>
      <c r="G7" s="651"/>
      <c r="H7" s="644"/>
      <c r="I7" s="1411"/>
      <c r="J7" s="753" t="s">
        <v>565</v>
      </c>
      <c r="K7" s="652">
        <v>28</v>
      </c>
      <c r="L7" s="644">
        <f t="shared" si="1"/>
        <v>59.64</v>
      </c>
      <c r="M7" s="1455"/>
      <c r="N7" s="642"/>
      <c r="O7" s="651"/>
      <c r="P7" s="644"/>
      <c r="Q7" s="1459"/>
      <c r="R7" s="642" t="s">
        <v>776</v>
      </c>
      <c r="S7" s="643">
        <v>5</v>
      </c>
      <c r="T7" s="762">
        <f t="shared" si="0"/>
        <v>8.96</v>
      </c>
    </row>
    <row r="8" spans="1:20" ht="16.5" customHeight="1">
      <c r="A8" s="1269" t="s">
        <v>566</v>
      </c>
      <c r="B8" s="645" t="s">
        <v>567</v>
      </c>
      <c r="C8" s="653">
        <v>62</v>
      </c>
      <c r="D8" s="644">
        <f>C8*$D$3/1000</f>
        <v>132.06</v>
      </c>
      <c r="E8" s="1239" t="s">
        <v>568</v>
      </c>
      <c r="F8" s="645" t="s">
        <v>569</v>
      </c>
      <c r="G8" s="4">
        <v>44.5</v>
      </c>
      <c r="H8" s="644">
        <v>96</v>
      </c>
      <c r="I8" s="1411"/>
      <c r="J8" s="753" t="s">
        <v>570</v>
      </c>
      <c r="K8" s="646">
        <v>5</v>
      </c>
      <c r="L8" s="644">
        <f t="shared" si="1"/>
        <v>10.65</v>
      </c>
      <c r="M8" s="1272" t="s">
        <v>571</v>
      </c>
      <c r="N8" s="654" t="s">
        <v>572</v>
      </c>
      <c r="O8" s="225">
        <v>75</v>
      </c>
      <c r="P8" s="644">
        <f>O8*$P$3/1000</f>
        <v>133.5</v>
      </c>
      <c r="Q8" s="1272" t="s">
        <v>573</v>
      </c>
      <c r="R8" s="471" t="s">
        <v>574</v>
      </c>
      <c r="S8" s="4">
        <v>45</v>
      </c>
      <c r="T8" s="762">
        <f t="shared" si="0"/>
        <v>80.64</v>
      </c>
    </row>
    <row r="9" spans="1:20" ht="16.5" customHeight="1">
      <c r="A9" s="1270"/>
      <c r="B9" s="645" t="s">
        <v>575</v>
      </c>
      <c r="C9" s="653">
        <v>20</v>
      </c>
      <c r="D9" s="644">
        <f>C9*$D$3/1000</f>
        <v>42.6</v>
      </c>
      <c r="E9" s="1240"/>
      <c r="F9" s="645" t="s">
        <v>576</v>
      </c>
      <c r="G9" s="12">
        <v>33</v>
      </c>
      <c r="H9" s="644">
        <f>G9*$H$3/1000</f>
        <v>70.29</v>
      </c>
      <c r="I9" s="1411"/>
      <c r="J9" s="753" t="s">
        <v>577</v>
      </c>
      <c r="K9" s="646">
        <v>3</v>
      </c>
      <c r="L9" s="644">
        <f t="shared" si="1"/>
        <v>6.39</v>
      </c>
      <c r="M9" s="1273"/>
      <c r="N9" s="654" t="s">
        <v>578</v>
      </c>
      <c r="O9" s="227">
        <v>20</v>
      </c>
      <c r="P9" s="655">
        <f>O9*$P$3/4800</f>
        <v>7.416666666666667</v>
      </c>
      <c r="Q9" s="1273"/>
      <c r="R9" s="226" t="s">
        <v>579</v>
      </c>
      <c r="S9" s="12">
        <v>25</v>
      </c>
      <c r="T9" s="647">
        <f t="shared" si="0"/>
        <v>44.8</v>
      </c>
    </row>
    <row r="10" spans="1:20" ht="16.5" customHeight="1">
      <c r="A10" s="1270"/>
      <c r="B10" s="645" t="s">
        <v>580</v>
      </c>
      <c r="C10" s="653">
        <v>7</v>
      </c>
      <c r="D10" s="644">
        <f>C10*$D$3/1000</f>
        <v>14.91</v>
      </c>
      <c r="E10" s="1240"/>
      <c r="F10" s="645" t="s">
        <v>581</v>
      </c>
      <c r="G10" s="4">
        <v>8.4</v>
      </c>
      <c r="H10" s="644">
        <f>G10*$H$3/1000</f>
        <v>17.892</v>
      </c>
      <c r="I10" s="1411"/>
      <c r="J10" s="753" t="s">
        <v>582</v>
      </c>
      <c r="K10" s="652">
        <v>17.5</v>
      </c>
      <c r="L10" s="644">
        <f t="shared" si="1"/>
        <v>37.275</v>
      </c>
      <c r="M10" s="1273"/>
      <c r="N10" s="656" t="s">
        <v>580</v>
      </c>
      <c r="O10" s="225">
        <v>10</v>
      </c>
      <c r="P10" s="644">
        <f>O10*$P$3/1000</f>
        <v>17.8</v>
      </c>
      <c r="Q10" s="1273"/>
      <c r="R10" s="226" t="s">
        <v>583</v>
      </c>
      <c r="S10" s="12">
        <v>15</v>
      </c>
      <c r="T10" s="647">
        <f t="shared" si="0"/>
        <v>26.88</v>
      </c>
    </row>
    <row r="11" spans="1:20" ht="16.5" customHeight="1">
      <c r="A11" s="1270"/>
      <c r="B11" s="645" t="s">
        <v>584</v>
      </c>
      <c r="C11" s="653">
        <v>7</v>
      </c>
      <c r="D11" s="644">
        <f>C11*$D$3/1000</f>
        <v>14.91</v>
      </c>
      <c r="E11" s="1240"/>
      <c r="F11" s="753" t="s">
        <v>774</v>
      </c>
      <c r="G11" s="4">
        <v>9</v>
      </c>
      <c r="H11" s="644">
        <f>G11*$H$3/1000</f>
        <v>19.17</v>
      </c>
      <c r="I11" s="1411"/>
      <c r="J11" s="645" t="s">
        <v>580</v>
      </c>
      <c r="K11" s="652">
        <v>5</v>
      </c>
      <c r="L11" s="644">
        <f t="shared" si="1"/>
        <v>10.65</v>
      </c>
      <c r="M11" s="1273"/>
      <c r="N11" s="656" t="s">
        <v>586</v>
      </c>
      <c r="O11" s="225">
        <v>3</v>
      </c>
      <c r="P11" s="644">
        <f>O11*$P$3/1000</f>
        <v>5.34</v>
      </c>
      <c r="Q11" s="1273"/>
      <c r="R11" s="226" t="s">
        <v>224</v>
      </c>
      <c r="S11" s="12">
        <v>1</v>
      </c>
      <c r="T11" s="647" t="s">
        <v>587</v>
      </c>
    </row>
    <row r="12" spans="1:25" ht="16.5" customHeight="1">
      <c r="A12" s="1270"/>
      <c r="B12" s="645" t="s">
        <v>588</v>
      </c>
      <c r="C12" s="645">
        <v>1</v>
      </c>
      <c r="D12" s="644">
        <v>1</v>
      </c>
      <c r="E12" s="1240"/>
      <c r="F12" s="645" t="s">
        <v>585</v>
      </c>
      <c r="G12" s="4">
        <v>1</v>
      </c>
      <c r="H12" s="644">
        <f>G12*$H$3/1000</f>
        <v>2.13</v>
      </c>
      <c r="I12" s="1411"/>
      <c r="J12" s="645" t="s">
        <v>589</v>
      </c>
      <c r="K12" s="652">
        <v>1</v>
      </c>
      <c r="L12" s="657">
        <f>K12*$D$3/1000</f>
        <v>2.13</v>
      </c>
      <c r="M12" s="1273"/>
      <c r="N12" s="656" t="s">
        <v>584</v>
      </c>
      <c r="O12" s="225">
        <v>5.5</v>
      </c>
      <c r="P12" s="644">
        <f>O12*$P$3/1000</f>
        <v>9.79</v>
      </c>
      <c r="Q12" s="1273"/>
      <c r="R12" s="226" t="s">
        <v>590</v>
      </c>
      <c r="S12" s="4">
        <v>1</v>
      </c>
      <c r="T12" s="647">
        <f>S12*$D$3/1000</f>
        <v>2.13</v>
      </c>
      <c r="V12" s="658"/>
      <c r="W12" s="658"/>
      <c r="X12" s="658"/>
      <c r="Y12" s="658"/>
    </row>
    <row r="13" spans="1:27" ht="16.5" customHeight="1">
      <c r="A13" s="1270"/>
      <c r="B13" s="645" t="s">
        <v>591</v>
      </c>
      <c r="C13" s="645">
        <v>1</v>
      </c>
      <c r="D13" s="644">
        <f>C13*$D$3/1000</f>
        <v>2.13</v>
      </c>
      <c r="E13" s="1240"/>
      <c r="F13" s="645" t="s">
        <v>586</v>
      </c>
      <c r="G13" s="4">
        <v>2</v>
      </c>
      <c r="H13" s="644">
        <f>G13*$H$3/1000</f>
        <v>4.26</v>
      </c>
      <c r="I13" s="1411"/>
      <c r="J13" s="113" t="s">
        <v>777</v>
      </c>
      <c r="K13" s="682">
        <v>1</v>
      </c>
      <c r="L13" s="644">
        <f>K13*$L$3/1000</f>
        <v>2.065</v>
      </c>
      <c r="M13" s="1273"/>
      <c r="N13" s="656"/>
      <c r="O13" s="228"/>
      <c r="P13" s="644"/>
      <c r="Q13" s="1273"/>
      <c r="R13" s="226" t="s">
        <v>592</v>
      </c>
      <c r="S13" s="4">
        <v>0.5</v>
      </c>
      <c r="T13" s="662">
        <f>S13*$D$3/1000</f>
        <v>1.065</v>
      </c>
      <c r="V13" s="770"/>
      <c r="W13" s="770"/>
      <c r="X13" s="770"/>
      <c r="Y13" s="770"/>
      <c r="Z13" s="771"/>
      <c r="AA13" s="771"/>
    </row>
    <row r="14" spans="1:27" ht="25.5">
      <c r="A14" s="1271"/>
      <c r="B14" s="124" t="s">
        <v>593</v>
      </c>
      <c r="C14" s="663">
        <f>SUM(C8:C13)</f>
        <v>98</v>
      </c>
      <c r="D14" s="663">
        <f>SUM(D8:D13)</f>
        <v>207.60999999999999</v>
      </c>
      <c r="E14" s="1241"/>
      <c r="F14" s="124" t="s">
        <v>593</v>
      </c>
      <c r="G14" s="663">
        <f>SUM(G8:G13)</f>
        <v>97.9</v>
      </c>
      <c r="H14" s="663">
        <f>SUM(H8:H13)</f>
        <v>209.74200000000002</v>
      </c>
      <c r="I14" s="1440"/>
      <c r="J14" s="124" t="s">
        <v>593</v>
      </c>
      <c r="K14" s="663">
        <f>SUM(K8:K13)</f>
        <v>32.5</v>
      </c>
      <c r="L14" s="663">
        <f>SUM(L5:L13)</f>
        <v>367.63249999999994</v>
      </c>
      <c r="M14" s="1274"/>
      <c r="N14" s="124" t="s">
        <v>593</v>
      </c>
      <c r="O14" s="663">
        <f>SUM(O8:O13)</f>
        <v>113.5</v>
      </c>
      <c r="P14" s="663">
        <f>SUM(P8:P13)</f>
        <v>173.84666666666666</v>
      </c>
      <c r="Q14" s="1274"/>
      <c r="R14" s="233" t="s">
        <v>593</v>
      </c>
      <c r="S14" s="663">
        <f>SUM(S8:S13)</f>
        <v>87.5</v>
      </c>
      <c r="T14" s="667">
        <f>SUM(T8:T13)</f>
        <v>155.515</v>
      </c>
      <c r="V14" s="772"/>
      <c r="W14" s="772"/>
      <c r="X14" s="772"/>
      <c r="Y14" s="770"/>
      <c r="Z14" s="771"/>
      <c r="AA14" s="771"/>
    </row>
    <row r="15" spans="1:27" ht="16.5" customHeight="1">
      <c r="A15" s="1269" t="s">
        <v>594</v>
      </c>
      <c r="B15" s="668" t="s">
        <v>595</v>
      </c>
      <c r="C15" s="669">
        <v>40</v>
      </c>
      <c r="D15" s="644">
        <f aca="true" t="shared" si="2" ref="D15:D20">C15*$D$3/1000</f>
        <v>85.2</v>
      </c>
      <c r="E15" s="1431" t="s">
        <v>171</v>
      </c>
      <c r="F15" s="645" t="s">
        <v>596</v>
      </c>
      <c r="G15" s="670">
        <v>70.5</v>
      </c>
      <c r="H15" s="644">
        <v>138</v>
      </c>
      <c r="I15" s="1434" t="s">
        <v>597</v>
      </c>
      <c r="J15" s="3" t="s">
        <v>598</v>
      </c>
      <c r="K15" s="671">
        <v>20</v>
      </c>
      <c r="L15" s="644" t="s">
        <v>599</v>
      </c>
      <c r="M15" s="1272" t="s">
        <v>600</v>
      </c>
      <c r="N15" s="656" t="s">
        <v>601</v>
      </c>
      <c r="O15" s="669">
        <v>87</v>
      </c>
      <c r="P15" s="644">
        <f aca="true" t="shared" si="3" ref="P15:P22">O15*$P$3/1000</f>
        <v>154.86</v>
      </c>
      <c r="Q15" s="1272" t="s">
        <v>602</v>
      </c>
      <c r="R15" s="210" t="s">
        <v>603</v>
      </c>
      <c r="S15" s="669">
        <v>14</v>
      </c>
      <c r="T15" s="647">
        <f aca="true" t="shared" si="4" ref="T15:T21">S15*$T$3/1000</f>
        <v>25.088</v>
      </c>
      <c r="V15" s="773"/>
      <c r="W15" s="772"/>
      <c r="X15" s="774"/>
      <c r="Y15" s="770"/>
      <c r="Z15" s="771"/>
      <c r="AA15" s="771"/>
    </row>
    <row r="16" spans="1:27" ht="25.5">
      <c r="A16" s="1270"/>
      <c r="B16" s="672" t="s">
        <v>604</v>
      </c>
      <c r="C16" s="673">
        <v>8.5</v>
      </c>
      <c r="D16" s="644">
        <f t="shared" si="2"/>
        <v>18.105</v>
      </c>
      <c r="E16" s="1432"/>
      <c r="F16" s="645" t="s">
        <v>605</v>
      </c>
      <c r="G16" s="670">
        <v>29</v>
      </c>
      <c r="H16" s="644">
        <f>G16*$H$3/1000</f>
        <v>61.77</v>
      </c>
      <c r="I16" s="1435"/>
      <c r="J16" s="3" t="s">
        <v>605</v>
      </c>
      <c r="K16" s="671">
        <v>45</v>
      </c>
      <c r="L16" s="644">
        <v>85</v>
      </c>
      <c r="M16" s="1273"/>
      <c r="N16" s="656" t="s">
        <v>606</v>
      </c>
      <c r="O16" s="669">
        <v>14</v>
      </c>
      <c r="P16" s="644">
        <f t="shared" si="3"/>
        <v>24.92</v>
      </c>
      <c r="Q16" s="1273"/>
      <c r="R16" s="210" t="s">
        <v>607</v>
      </c>
      <c r="S16" s="669">
        <v>6.5</v>
      </c>
      <c r="T16" s="647">
        <f t="shared" si="4"/>
        <v>11.648</v>
      </c>
      <c r="V16" s="773"/>
      <c r="W16" s="773"/>
      <c r="X16" s="774"/>
      <c r="Y16" s="770"/>
      <c r="Z16" s="771"/>
      <c r="AA16" s="771"/>
    </row>
    <row r="17" spans="1:27" ht="25.5">
      <c r="A17" s="1270"/>
      <c r="B17" s="645" t="s">
        <v>608</v>
      </c>
      <c r="C17" s="673">
        <v>21</v>
      </c>
      <c r="D17" s="644">
        <f t="shared" si="2"/>
        <v>44.73</v>
      </c>
      <c r="E17" s="1432"/>
      <c r="F17" s="645" t="s">
        <v>609</v>
      </c>
      <c r="G17" s="670">
        <v>47</v>
      </c>
      <c r="H17" s="674">
        <f>G17*$D$3/1000</f>
        <v>100.11</v>
      </c>
      <c r="I17" s="1435"/>
      <c r="J17" s="3" t="s">
        <v>610</v>
      </c>
      <c r="K17" s="671"/>
      <c r="L17" s="644">
        <v>10</v>
      </c>
      <c r="M17" s="1273"/>
      <c r="N17" s="656" t="s">
        <v>611</v>
      </c>
      <c r="O17" s="669">
        <v>5.5</v>
      </c>
      <c r="P17" s="644">
        <f t="shared" si="3"/>
        <v>9.79</v>
      </c>
      <c r="Q17" s="1273"/>
      <c r="R17" s="210" t="s">
        <v>612</v>
      </c>
      <c r="S17" s="669">
        <v>12</v>
      </c>
      <c r="T17" s="647">
        <f t="shared" si="4"/>
        <v>21.504</v>
      </c>
      <c r="V17" s="773"/>
      <c r="W17" s="772"/>
      <c r="X17" s="774"/>
      <c r="Y17" s="770"/>
      <c r="Z17" s="771"/>
      <c r="AA17" s="771"/>
    </row>
    <row r="18" spans="1:27" ht="25.5">
      <c r="A18" s="1270"/>
      <c r="B18" s="675" t="s">
        <v>613</v>
      </c>
      <c r="C18" s="676">
        <v>3.5</v>
      </c>
      <c r="D18" s="644">
        <f t="shared" si="2"/>
        <v>7.455</v>
      </c>
      <c r="E18" s="1432"/>
      <c r="F18" s="645" t="s">
        <v>614</v>
      </c>
      <c r="G18" s="645">
        <v>1</v>
      </c>
      <c r="H18" s="644">
        <f>G18*$H$3/1000</f>
        <v>2.13</v>
      </c>
      <c r="I18" s="1435"/>
      <c r="J18" s="3" t="s">
        <v>615</v>
      </c>
      <c r="K18" s="671"/>
      <c r="L18" s="644" t="s">
        <v>616</v>
      </c>
      <c r="M18" s="1273"/>
      <c r="N18" s="756" t="s">
        <v>617</v>
      </c>
      <c r="O18" s="757">
        <v>1.1</v>
      </c>
      <c r="P18" s="758">
        <f t="shared" si="3"/>
        <v>1.9580000000000002</v>
      </c>
      <c r="Q18" s="1273"/>
      <c r="R18" s="210" t="s">
        <v>38</v>
      </c>
      <c r="S18" s="669">
        <v>72</v>
      </c>
      <c r="T18" s="647">
        <f t="shared" si="4"/>
        <v>129.024</v>
      </c>
      <c r="V18" s="773"/>
      <c r="W18" s="700"/>
      <c r="X18" s="771"/>
      <c r="Y18" s="771"/>
      <c r="Z18" s="771"/>
      <c r="AA18" s="771"/>
    </row>
    <row r="19" spans="1:27" ht="25.5">
      <c r="A19" s="1270"/>
      <c r="B19" s="677" t="s">
        <v>618</v>
      </c>
      <c r="C19" s="676">
        <v>0.5</v>
      </c>
      <c r="D19" s="644">
        <f t="shared" si="2"/>
        <v>1.065</v>
      </c>
      <c r="E19" s="1432"/>
      <c r="F19" s="645"/>
      <c r="G19" s="645"/>
      <c r="H19" s="644"/>
      <c r="I19" s="1435"/>
      <c r="J19" s="3"/>
      <c r="K19" s="7"/>
      <c r="L19" s="644"/>
      <c r="M19" s="1273"/>
      <c r="N19" s="753" t="s">
        <v>619</v>
      </c>
      <c r="O19" s="4">
        <v>1</v>
      </c>
      <c r="P19" s="754">
        <f t="shared" si="3"/>
        <v>1.78</v>
      </c>
      <c r="Q19" s="1273"/>
      <c r="R19" s="210" t="s">
        <v>620</v>
      </c>
      <c r="S19" s="669">
        <v>12</v>
      </c>
      <c r="T19" s="647">
        <f t="shared" si="4"/>
        <v>21.504</v>
      </c>
      <c r="V19" s="773"/>
      <c r="W19" s="700"/>
      <c r="X19" s="771"/>
      <c r="Y19" s="771"/>
      <c r="Z19" s="771"/>
      <c r="AA19" s="771"/>
    </row>
    <row r="20" spans="1:27" ht="18" customHeight="1">
      <c r="A20" s="1270"/>
      <c r="B20" s="677" t="s">
        <v>621</v>
      </c>
      <c r="C20" s="676">
        <v>3</v>
      </c>
      <c r="D20" s="644">
        <f t="shared" si="2"/>
        <v>6.39</v>
      </c>
      <c r="E20" s="1432"/>
      <c r="F20" s="753"/>
      <c r="G20" s="753"/>
      <c r="H20" s="754"/>
      <c r="I20" s="1435"/>
      <c r="J20" s="3"/>
      <c r="K20" s="7"/>
      <c r="L20" s="644"/>
      <c r="M20" s="1273"/>
      <c r="N20" s="650" t="s">
        <v>622</v>
      </c>
      <c r="O20" s="759">
        <v>3</v>
      </c>
      <c r="P20" s="754">
        <f t="shared" si="3"/>
        <v>5.34</v>
      </c>
      <c r="Q20" s="1273"/>
      <c r="R20" s="210" t="s">
        <v>623</v>
      </c>
      <c r="S20" s="12">
        <v>0.5</v>
      </c>
      <c r="T20" s="647">
        <f t="shared" si="4"/>
        <v>0.896</v>
      </c>
      <c r="V20" s="772"/>
      <c r="W20" s="700"/>
      <c r="X20" s="771"/>
      <c r="Y20" s="771"/>
      <c r="Z20" s="771"/>
      <c r="AA20" s="771"/>
    </row>
    <row r="21" spans="1:27" ht="25.5">
      <c r="A21" s="1270"/>
      <c r="B21" s="677"/>
      <c r="C21" s="676"/>
      <c r="D21" s="644"/>
      <c r="E21" s="1432"/>
      <c r="F21" s="645"/>
      <c r="G21" s="645"/>
      <c r="H21" s="644"/>
      <c r="I21" s="1435"/>
      <c r="J21" s="3"/>
      <c r="K21" s="9"/>
      <c r="L21" s="644"/>
      <c r="M21" s="1273"/>
      <c r="N21" s="471"/>
      <c r="O21" s="394"/>
      <c r="P21" s="754">
        <f t="shared" si="3"/>
        <v>0</v>
      </c>
      <c r="Q21" s="1273"/>
      <c r="R21" s="234"/>
      <c r="S21" s="9"/>
      <c r="T21" s="647">
        <f t="shared" si="4"/>
        <v>0</v>
      </c>
      <c r="V21" s="773"/>
      <c r="W21" s="700"/>
      <c r="X21" s="771"/>
      <c r="Y21" s="771"/>
      <c r="Z21" s="771"/>
      <c r="AA21" s="771"/>
    </row>
    <row r="22" spans="1:27" ht="25.5">
      <c r="A22" s="1271"/>
      <c r="B22" s="124" t="s">
        <v>624</v>
      </c>
      <c r="C22" s="663">
        <f>SUM(C15:C21)</f>
        <v>76.5</v>
      </c>
      <c r="D22" s="663">
        <f>SUM(D15:D21)</f>
        <v>162.945</v>
      </c>
      <c r="E22" s="1433"/>
      <c r="F22" s="645" t="s">
        <v>624</v>
      </c>
      <c r="G22" s="645">
        <f>SUM(G15:G21)</f>
        <v>147.5</v>
      </c>
      <c r="H22" s="663">
        <f>SUM(H15:H21)</f>
        <v>302.01</v>
      </c>
      <c r="I22" s="1436"/>
      <c r="J22" s="221" t="s">
        <v>624</v>
      </c>
      <c r="K22" s="663">
        <f>SUM(K15:K21)</f>
        <v>65</v>
      </c>
      <c r="L22" s="667">
        <f>SUM(L15:L21)</f>
        <v>95</v>
      </c>
      <c r="M22" s="1274"/>
      <c r="N22" s="468" t="s">
        <v>624</v>
      </c>
      <c r="O22" s="760">
        <f>SUM(O15:O21)</f>
        <v>111.6</v>
      </c>
      <c r="P22" s="754">
        <f t="shared" si="3"/>
        <v>198.648</v>
      </c>
      <c r="Q22" s="1274"/>
      <c r="R22" s="221" t="s">
        <v>624</v>
      </c>
      <c r="S22" s="663">
        <f>SUM(S15:S21)</f>
        <v>117</v>
      </c>
      <c r="T22" s="667">
        <f>SUM(T15:T21)</f>
        <v>209.664</v>
      </c>
      <c r="V22" s="773"/>
      <c r="W22" s="700"/>
      <c r="X22" s="775"/>
      <c r="Y22" s="775"/>
      <c r="Z22" s="775"/>
      <c r="AA22" s="771"/>
    </row>
    <row r="23" spans="1:27" ht="16.5" customHeight="1">
      <c r="A23" s="1421" t="s">
        <v>625</v>
      </c>
      <c r="B23" s="113" t="s">
        <v>626</v>
      </c>
      <c r="C23" s="681">
        <v>75</v>
      </c>
      <c r="D23" s="644">
        <f>C23*$D$3/1000</f>
        <v>159.75</v>
      </c>
      <c r="E23" s="1427" t="s">
        <v>627</v>
      </c>
      <c r="F23" s="113" t="s">
        <v>628</v>
      </c>
      <c r="G23" s="681">
        <v>75</v>
      </c>
      <c r="H23" s="644">
        <f>G23*$H$3/1000</f>
        <v>159.75</v>
      </c>
      <c r="I23" s="1427" t="s">
        <v>629</v>
      </c>
      <c r="J23" s="113" t="s">
        <v>630</v>
      </c>
      <c r="K23" s="681">
        <v>75</v>
      </c>
      <c r="L23" s="644">
        <f>K23*$L$3/1000</f>
        <v>154.875</v>
      </c>
      <c r="M23" s="1424" t="s">
        <v>631</v>
      </c>
      <c r="N23" s="471" t="s">
        <v>632</v>
      </c>
      <c r="O23" s="761">
        <v>75</v>
      </c>
      <c r="P23" s="754">
        <v>130</v>
      </c>
      <c r="Q23" s="1427" t="s">
        <v>629</v>
      </c>
      <c r="R23" s="113" t="s">
        <v>633</v>
      </c>
      <c r="S23" s="681">
        <v>75</v>
      </c>
      <c r="T23" s="647">
        <f>S23*$T$3/1000</f>
        <v>134.4</v>
      </c>
      <c r="V23" s="773"/>
      <c r="W23" s="700"/>
      <c r="X23" s="775"/>
      <c r="Y23" s="775"/>
      <c r="Z23" s="775"/>
      <c r="AA23" s="771"/>
    </row>
    <row r="24" spans="1:27" ht="25.5">
      <c r="A24" s="1422"/>
      <c r="B24" s="113" t="s">
        <v>634</v>
      </c>
      <c r="C24" s="682">
        <v>0.5</v>
      </c>
      <c r="D24" s="644">
        <f>C24*$D$3/1000</f>
        <v>1.065</v>
      </c>
      <c r="E24" s="1428"/>
      <c r="F24" s="113" t="s">
        <v>635</v>
      </c>
      <c r="G24" s="682">
        <v>0.5</v>
      </c>
      <c r="H24" s="644">
        <f>G24*$D$3/1000</f>
        <v>1.065</v>
      </c>
      <c r="I24" s="1428"/>
      <c r="J24" s="113" t="s">
        <v>777</v>
      </c>
      <c r="K24" s="682">
        <v>0.5</v>
      </c>
      <c r="L24" s="644">
        <f>K24*$D$3/1000</f>
        <v>1.065</v>
      </c>
      <c r="M24" s="1425"/>
      <c r="N24" s="113" t="s">
        <v>634</v>
      </c>
      <c r="O24" s="682">
        <v>0.5</v>
      </c>
      <c r="P24" s="644">
        <f>O24*$D$3/1000</f>
        <v>1.065</v>
      </c>
      <c r="Q24" s="1428"/>
      <c r="R24" s="113" t="s">
        <v>777</v>
      </c>
      <c r="S24" s="682">
        <v>0.5</v>
      </c>
      <c r="T24" s="647">
        <f>S24*$D$3/1000</f>
        <v>1.065</v>
      </c>
      <c r="V24" s="776"/>
      <c r="W24" s="700"/>
      <c r="X24" s="775"/>
      <c r="Y24" s="775"/>
      <c r="Z24" s="775"/>
      <c r="AA24" s="771"/>
    </row>
    <row r="25" spans="1:27" ht="26.25" thickBot="1">
      <c r="A25" s="1422"/>
      <c r="B25" s="113"/>
      <c r="C25" s="682"/>
      <c r="D25" s="127"/>
      <c r="E25" s="1428"/>
      <c r="F25" s="113" t="s">
        <v>636</v>
      </c>
      <c r="G25" s="682">
        <v>4.5</v>
      </c>
      <c r="H25" s="644">
        <f>G25*$H$3/1000</f>
        <v>9.585</v>
      </c>
      <c r="I25" s="1428"/>
      <c r="J25" s="113"/>
      <c r="K25" s="683"/>
      <c r="L25" s="684"/>
      <c r="M25" s="1425"/>
      <c r="N25" s="113"/>
      <c r="O25" s="651"/>
      <c r="P25" s="127"/>
      <c r="Q25" s="1428"/>
      <c r="R25" s="113" t="s">
        <v>636</v>
      </c>
      <c r="S25" s="682"/>
      <c r="T25" s="647">
        <v>10</v>
      </c>
      <c r="V25" s="770"/>
      <c r="W25" s="700"/>
      <c r="X25" s="775"/>
      <c r="Y25" s="775"/>
      <c r="Z25" s="775"/>
      <c r="AA25" s="771"/>
    </row>
    <row r="26" spans="1:27" ht="25.5">
      <c r="A26" s="1422"/>
      <c r="B26" s="113"/>
      <c r="C26" s="682"/>
      <c r="D26" s="130"/>
      <c r="E26" s="1428"/>
      <c r="F26" s="113" t="s">
        <v>0</v>
      </c>
      <c r="G26" s="651"/>
      <c r="H26" s="130"/>
      <c r="I26" s="1429"/>
      <c r="J26" s="131" t="s">
        <v>637</v>
      </c>
      <c r="K26" s="685">
        <v>20</v>
      </c>
      <c r="L26" s="686">
        <v>39</v>
      </c>
      <c r="M26" s="1425"/>
      <c r="N26" s="113"/>
      <c r="O26" s="651"/>
      <c r="P26" s="130"/>
      <c r="Q26" s="1428"/>
      <c r="R26" s="113"/>
      <c r="S26" s="682"/>
      <c r="T26" s="133"/>
      <c r="V26" s="771"/>
      <c r="W26" s="700"/>
      <c r="X26" s="777"/>
      <c r="Y26" s="775"/>
      <c r="Z26" s="775"/>
      <c r="AA26" s="771"/>
    </row>
    <row r="27" spans="1:27" ht="26.25" thickBot="1">
      <c r="A27" s="1422"/>
      <c r="B27" s="113"/>
      <c r="C27" s="682"/>
      <c r="D27" s="130"/>
      <c r="E27" s="1428"/>
      <c r="F27" s="113"/>
      <c r="G27" s="651"/>
      <c r="H27" s="644"/>
      <c r="I27" s="1429"/>
      <c r="J27" s="134" t="s">
        <v>638</v>
      </c>
      <c r="K27" s="687"/>
      <c r="L27" s="209" t="s">
        <v>639</v>
      </c>
      <c r="M27" s="1425"/>
      <c r="N27" s="113" t="s">
        <v>0</v>
      </c>
      <c r="O27" s="651"/>
      <c r="P27" s="130"/>
      <c r="Q27" s="1428"/>
      <c r="R27" s="113"/>
      <c r="S27" s="682"/>
      <c r="T27" s="133"/>
      <c r="V27" s="771"/>
      <c r="W27" s="700"/>
      <c r="X27" s="775"/>
      <c r="Y27" s="775"/>
      <c r="Z27" s="775"/>
      <c r="AA27" s="771"/>
    </row>
    <row r="28" spans="1:27" ht="25.5">
      <c r="A28" s="1423"/>
      <c r="B28" s="124" t="s">
        <v>593</v>
      </c>
      <c r="C28" s="663">
        <f>SUM(C21:C28)</f>
        <v>0</v>
      </c>
      <c r="D28" s="663">
        <f>SUM(D23:D27)</f>
        <v>160.815</v>
      </c>
      <c r="E28" s="1430"/>
      <c r="F28" s="124" t="s">
        <v>593</v>
      </c>
      <c r="G28" s="663">
        <f>SUM(G21:G28)</f>
        <v>0</v>
      </c>
      <c r="H28" s="663">
        <f>SUM(H23:H27)</f>
        <v>170.4</v>
      </c>
      <c r="I28" s="1430"/>
      <c r="J28" s="124" t="s">
        <v>593</v>
      </c>
      <c r="K28" s="663">
        <f>SUM(K21:K28)</f>
        <v>0</v>
      </c>
      <c r="L28" s="663">
        <f>SUM(L23:L27)</f>
        <v>194.94</v>
      </c>
      <c r="M28" s="1426"/>
      <c r="N28" s="221" t="s">
        <v>624</v>
      </c>
      <c r="O28" s="663">
        <f>SUM(O21:O27)</f>
        <v>187.1</v>
      </c>
      <c r="P28" s="667">
        <f>SUM(P23:P27)</f>
        <v>131.065</v>
      </c>
      <c r="Q28" s="1430"/>
      <c r="R28" s="221" t="s">
        <v>624</v>
      </c>
      <c r="S28" s="663">
        <f>SUM(S21:S27)</f>
        <v>192.5</v>
      </c>
      <c r="T28" s="667">
        <f>SUM(T23:T27)</f>
        <v>145.465</v>
      </c>
      <c r="V28" s="771"/>
      <c r="W28" s="700"/>
      <c r="X28" s="775"/>
      <c r="Y28" s="775"/>
      <c r="Z28" s="775"/>
      <c r="AA28" s="771"/>
    </row>
    <row r="29" spans="1:27" ht="18" customHeight="1">
      <c r="A29" s="1282" t="s">
        <v>641</v>
      </c>
      <c r="B29" s="645" t="s">
        <v>642</v>
      </c>
      <c r="C29" s="690">
        <v>37.5</v>
      </c>
      <c r="D29" s="691">
        <f>C29*$D$3/1000</f>
        <v>79.875</v>
      </c>
      <c r="E29" s="1288" t="s">
        <v>643</v>
      </c>
      <c r="F29" s="645" t="s">
        <v>644</v>
      </c>
      <c r="G29" s="682">
        <v>21</v>
      </c>
      <c r="H29" s="644">
        <f>G29*$H$3/1000</f>
        <v>44.73</v>
      </c>
      <c r="I29" s="1293" t="s">
        <v>645</v>
      </c>
      <c r="J29" s="645" t="s">
        <v>646</v>
      </c>
      <c r="K29" s="690">
        <v>23</v>
      </c>
      <c r="L29" s="691">
        <f aca="true" t="shared" si="5" ref="L29:L34">K29*$L$3/1000</f>
        <v>47.495</v>
      </c>
      <c r="M29" s="1285" t="s">
        <v>647</v>
      </c>
      <c r="N29" s="230" t="s">
        <v>648</v>
      </c>
      <c r="O29" s="682">
        <v>10</v>
      </c>
      <c r="P29" s="691">
        <f aca="true" t="shared" si="6" ref="P29:P36">O29*$P$3/1000</f>
        <v>17.8</v>
      </c>
      <c r="Q29" s="1416" t="s">
        <v>649</v>
      </c>
      <c r="R29" s="692" t="s">
        <v>650</v>
      </c>
      <c r="S29" s="693">
        <v>14</v>
      </c>
      <c r="T29" s="694">
        <f>S29*$T$3/1000</f>
        <v>25.088</v>
      </c>
      <c r="V29" s="771"/>
      <c r="W29" s="775"/>
      <c r="X29" s="775"/>
      <c r="Y29" s="775"/>
      <c r="Z29" s="775"/>
      <c r="AA29" s="771"/>
    </row>
    <row r="30" spans="1:27" ht="18" customHeight="1">
      <c r="A30" s="1283"/>
      <c r="B30" s="645" t="s">
        <v>651</v>
      </c>
      <c r="C30" s="690">
        <v>8.4</v>
      </c>
      <c r="D30" s="644">
        <v>12</v>
      </c>
      <c r="E30" s="1289"/>
      <c r="F30" s="645" t="s">
        <v>652</v>
      </c>
      <c r="G30" s="682">
        <v>5.5</v>
      </c>
      <c r="H30" s="644">
        <f>G30*$H$3/1000</f>
        <v>11.715</v>
      </c>
      <c r="I30" s="1294"/>
      <c r="J30" s="645" t="s">
        <v>653</v>
      </c>
      <c r="K30" s="690">
        <v>3</v>
      </c>
      <c r="L30" s="691">
        <f t="shared" si="5"/>
        <v>6.195</v>
      </c>
      <c r="M30" s="1286"/>
      <c r="N30" s="230" t="s">
        <v>654</v>
      </c>
      <c r="O30" s="682">
        <v>12</v>
      </c>
      <c r="P30" s="691">
        <f t="shared" si="6"/>
        <v>21.36</v>
      </c>
      <c r="Q30" s="1416"/>
      <c r="R30" s="654" t="s">
        <v>655</v>
      </c>
      <c r="S30" s="695">
        <v>16.5</v>
      </c>
      <c r="T30" s="694">
        <f>S30*$T$3/1000</f>
        <v>29.568</v>
      </c>
      <c r="V30" s="771"/>
      <c r="W30" s="771"/>
      <c r="X30" s="771"/>
      <c r="Y30" s="771"/>
      <c r="Z30" s="771"/>
      <c r="AA30" s="771"/>
    </row>
    <row r="31" spans="1:27" ht="18" customHeight="1">
      <c r="A31" s="1283"/>
      <c r="B31" s="645" t="s">
        <v>656</v>
      </c>
      <c r="C31" s="690">
        <v>1</v>
      </c>
      <c r="D31" s="644">
        <v>1</v>
      </c>
      <c r="E31" s="1289"/>
      <c r="F31" s="645" t="s">
        <v>778</v>
      </c>
      <c r="G31" s="682">
        <v>4.5</v>
      </c>
      <c r="H31" s="644">
        <f>G31*$H$3/1000</f>
        <v>9.585</v>
      </c>
      <c r="I31" s="1294"/>
      <c r="J31" s="645" t="s">
        <v>657</v>
      </c>
      <c r="K31" s="696">
        <v>5</v>
      </c>
      <c r="L31" s="691">
        <f t="shared" si="5"/>
        <v>10.325</v>
      </c>
      <c r="M31" s="1286"/>
      <c r="N31" s="230" t="s">
        <v>658</v>
      </c>
      <c r="O31" s="682">
        <v>5</v>
      </c>
      <c r="P31" s="691">
        <f t="shared" si="6"/>
        <v>8.9</v>
      </c>
      <c r="Q31" s="1416"/>
      <c r="R31" s="697" t="s">
        <v>659</v>
      </c>
      <c r="S31" s="698"/>
      <c r="T31" s="694" t="s">
        <v>660</v>
      </c>
      <c r="V31" s="771"/>
      <c r="W31" s="771"/>
      <c r="X31" s="771"/>
      <c r="Y31" s="771"/>
      <c r="Z31" s="771"/>
      <c r="AA31" s="771"/>
    </row>
    <row r="32" spans="1:27" ht="18" customHeight="1">
      <c r="A32" s="1283"/>
      <c r="B32" s="753" t="s">
        <v>661</v>
      </c>
      <c r="C32" s="755"/>
      <c r="D32" s="754" t="s">
        <v>662</v>
      </c>
      <c r="E32" s="1289"/>
      <c r="F32" s="645" t="s">
        <v>656</v>
      </c>
      <c r="G32" s="682"/>
      <c r="H32" s="644">
        <f>G32*$H$3/1000</f>
        <v>0</v>
      </c>
      <c r="I32" s="1294"/>
      <c r="J32" s="645" t="s">
        <v>663</v>
      </c>
      <c r="K32" s="682">
        <v>5</v>
      </c>
      <c r="L32" s="691">
        <f t="shared" si="5"/>
        <v>10.325</v>
      </c>
      <c r="M32" s="1286"/>
      <c r="N32" s="230" t="s">
        <v>666</v>
      </c>
      <c r="O32" s="682">
        <v>5</v>
      </c>
      <c r="P32" s="691">
        <f>O32*$P$3/1000</f>
        <v>8.9</v>
      </c>
      <c r="Q32" s="1416"/>
      <c r="R32" s="230"/>
      <c r="S32" s="682"/>
      <c r="T32" s="699">
        <f>S32*$T$3/1000</f>
        <v>0</v>
      </c>
      <c r="V32" s="771"/>
      <c r="W32" s="771"/>
      <c r="X32" s="771"/>
      <c r="Y32" s="771"/>
      <c r="Z32" s="771"/>
      <c r="AA32" s="771"/>
    </row>
    <row r="33" spans="1:27" ht="18" customHeight="1">
      <c r="A33" s="1283"/>
      <c r="B33" s="13"/>
      <c r="C33" s="682"/>
      <c r="D33" s="644">
        <f>C33*$D$3/1000</f>
        <v>0</v>
      </c>
      <c r="E33" s="1289"/>
      <c r="F33" s="645" t="s">
        <v>664</v>
      </c>
      <c r="G33" s="682">
        <v>4.5</v>
      </c>
      <c r="H33" s="644">
        <v>9</v>
      </c>
      <c r="I33" s="1294"/>
      <c r="J33" s="13" t="s">
        <v>665</v>
      </c>
      <c r="K33" s="682">
        <v>2</v>
      </c>
      <c r="L33" s="691">
        <f t="shared" si="5"/>
        <v>4.13</v>
      </c>
      <c r="M33" s="1286"/>
      <c r="N33" s="238" t="s">
        <v>668</v>
      </c>
      <c r="O33" s="10">
        <v>3.5</v>
      </c>
      <c r="P33" s="644">
        <f>O33*$P$3/1000</f>
        <v>6.23</v>
      </c>
      <c r="Q33" s="1416"/>
      <c r="R33" s="230"/>
      <c r="S33" s="682"/>
      <c r="T33" s="699">
        <f>S33*$T$3/1000</f>
        <v>0</v>
      </c>
      <c r="V33" s="700" t="s">
        <v>667</v>
      </c>
      <c r="W33" s="771"/>
      <c r="X33" s="771"/>
      <c r="Y33" s="771"/>
      <c r="Z33" s="771"/>
      <c r="AA33" s="771"/>
    </row>
    <row r="34" spans="1:27" ht="18" customHeight="1">
      <c r="A34" s="1283"/>
      <c r="B34" s="14"/>
      <c r="C34" s="10"/>
      <c r="D34" s="644">
        <f>C34*$D$3/1000</f>
        <v>0</v>
      </c>
      <c r="E34" s="1289"/>
      <c r="F34" s="14"/>
      <c r="G34" s="10"/>
      <c r="H34" s="644">
        <f>G34*$D$3/1000</f>
        <v>0</v>
      </c>
      <c r="I34" s="1294"/>
      <c r="J34" s="238" t="s">
        <v>668</v>
      </c>
      <c r="K34" s="10">
        <v>4.5</v>
      </c>
      <c r="L34" s="691">
        <f t="shared" si="5"/>
        <v>9.2925</v>
      </c>
      <c r="M34" s="1286"/>
      <c r="N34" s="689" t="s">
        <v>640</v>
      </c>
      <c r="O34" s="10"/>
      <c r="P34" s="644"/>
      <c r="Q34" s="1416"/>
      <c r="R34" s="439" t="s">
        <v>673</v>
      </c>
      <c r="S34" s="12"/>
      <c r="T34" s="699">
        <f>S34*$T$3/1000</f>
        <v>0</v>
      </c>
      <c r="V34" s="700" t="s">
        <v>669</v>
      </c>
      <c r="W34" s="771"/>
      <c r="X34" s="771"/>
      <c r="Y34" s="771"/>
      <c r="Z34" s="771"/>
      <c r="AA34" s="771"/>
    </row>
    <row r="35" spans="1:27" ht="18" customHeight="1">
      <c r="A35" s="1283"/>
      <c r="B35" s="15"/>
      <c r="C35" s="16"/>
      <c r="D35" s="644">
        <f>C35*$D$3/1000</f>
        <v>0</v>
      </c>
      <c r="E35" s="1289"/>
      <c r="F35" s="15"/>
      <c r="G35" s="16"/>
      <c r="H35" s="644">
        <f>G35*$D$3/1000</f>
        <v>0</v>
      </c>
      <c r="I35" s="1294"/>
      <c r="J35" s="689" t="s">
        <v>640</v>
      </c>
      <c r="K35" s="16"/>
      <c r="L35" s="644">
        <f>K35*$D$3/1000</f>
        <v>0</v>
      </c>
      <c r="M35" s="1286"/>
      <c r="N35" s="613" t="s">
        <v>670</v>
      </c>
      <c r="O35" s="10"/>
      <c r="P35" s="701">
        <f t="shared" si="6"/>
        <v>0</v>
      </c>
      <c r="Q35" s="1416"/>
      <c r="R35" s="614" t="s">
        <v>671</v>
      </c>
      <c r="S35" s="20"/>
      <c r="T35" s="699">
        <f>S35*$T$3/1000</f>
        <v>0</v>
      </c>
      <c r="V35" s="700" t="s">
        <v>672</v>
      </c>
      <c r="W35" s="771"/>
      <c r="X35" s="771"/>
      <c r="Y35" s="771"/>
      <c r="Z35" s="771"/>
      <c r="AA35" s="771"/>
    </row>
    <row r="36" spans="1:27" ht="18" customHeight="1">
      <c r="A36" s="1283"/>
      <c r="B36" s="13"/>
      <c r="C36" s="10"/>
      <c r="D36" s="644">
        <f>C36*$D$3/1000</f>
        <v>0</v>
      </c>
      <c r="E36" s="1289"/>
      <c r="G36" s="10"/>
      <c r="H36" s="644">
        <f>G36*$D$3/1000</f>
        <v>0</v>
      </c>
      <c r="I36" s="1294"/>
      <c r="J36" s="439" t="s">
        <v>673</v>
      </c>
      <c r="K36" s="10"/>
      <c r="L36" s="644">
        <f>K36*$D$3/1000</f>
        <v>0</v>
      </c>
      <c r="M36" s="1286"/>
      <c r="N36" s="439" t="s">
        <v>673</v>
      </c>
      <c r="O36" s="10"/>
      <c r="P36" s="701">
        <f t="shared" si="6"/>
        <v>0</v>
      </c>
      <c r="Q36" s="1416"/>
      <c r="R36" s="689" t="s">
        <v>640</v>
      </c>
      <c r="S36" s="10"/>
      <c r="T36" s="699">
        <f>S36*$T$3/1000</f>
        <v>0</v>
      </c>
      <c r="V36" s="700" t="s">
        <v>674</v>
      </c>
      <c r="W36" s="771"/>
      <c r="X36" s="771"/>
      <c r="Y36" s="771"/>
      <c r="Z36" s="771"/>
      <c r="AA36" s="771"/>
    </row>
    <row r="37" spans="1:28" ht="18" customHeight="1">
      <c r="A37" s="1284"/>
      <c r="B37" s="124" t="s">
        <v>593</v>
      </c>
      <c r="C37" s="663">
        <f>SUM(C30:C37)</f>
        <v>0</v>
      </c>
      <c r="D37" s="663">
        <f>SUM(D29:D36)</f>
        <v>92.875</v>
      </c>
      <c r="E37" s="1290"/>
      <c r="F37" s="124" t="s">
        <v>593</v>
      </c>
      <c r="G37" s="663">
        <f>SUM(G30:G37)</f>
        <v>0</v>
      </c>
      <c r="H37" s="663">
        <f>SUM(H29:H36)</f>
        <v>75.03</v>
      </c>
      <c r="I37" s="1295"/>
      <c r="J37" s="124" t="s">
        <v>593</v>
      </c>
      <c r="K37" s="663">
        <f>SUM(K30:K37)</f>
        <v>0</v>
      </c>
      <c r="L37" s="663">
        <f>SUM(L29:L36)</f>
        <v>87.7625</v>
      </c>
      <c r="M37" s="1287"/>
      <c r="N37" s="124" t="s">
        <v>593</v>
      </c>
      <c r="O37" s="663">
        <f>SUM(O29:O37)</f>
        <v>0</v>
      </c>
      <c r="P37" s="702">
        <f>SUM(P29:P36)</f>
        <v>63.19</v>
      </c>
      <c r="Q37" s="1416"/>
      <c r="R37" s="124" t="s">
        <v>593</v>
      </c>
      <c r="S37" s="663">
        <f>SUM(S29:S37)</f>
        <v>0</v>
      </c>
      <c r="T37" s="667">
        <f>SUM(T29:T36)</f>
        <v>54.656000000000006</v>
      </c>
      <c r="V37" s="700" t="s">
        <v>675</v>
      </c>
      <c r="W37" s="775"/>
      <c r="X37" s="775"/>
      <c r="Y37" s="775"/>
      <c r="Z37" s="775"/>
      <c r="AA37" s="775"/>
      <c r="AB37" s="202"/>
    </row>
    <row r="38" spans="1:28" ht="18" customHeight="1">
      <c r="A38" s="703"/>
      <c r="B38" s="651" t="s">
        <v>361</v>
      </c>
      <c r="C38" s="651"/>
      <c r="D38" s="704">
        <f>D3</f>
        <v>2130</v>
      </c>
      <c r="E38" s="705"/>
      <c r="F38" s="651"/>
      <c r="G38" s="651"/>
      <c r="H38" s="706"/>
      <c r="I38" s="705"/>
      <c r="J38" s="651"/>
      <c r="K38" s="651"/>
      <c r="L38" s="707"/>
      <c r="M38" s="705"/>
      <c r="N38" s="651" t="s">
        <v>676</v>
      </c>
      <c r="O38" s="651"/>
      <c r="P38" s="704">
        <f>P3</f>
        <v>1780</v>
      </c>
      <c r="Q38" s="651"/>
      <c r="R38" s="651"/>
      <c r="S38" s="651"/>
      <c r="T38" s="708"/>
      <c r="V38" s="700" t="s">
        <v>677</v>
      </c>
      <c r="W38" s="775"/>
      <c r="X38" s="775"/>
      <c r="Y38" s="775"/>
      <c r="Z38" s="775"/>
      <c r="AA38" s="775"/>
      <c r="AB38" s="202"/>
    </row>
    <row r="39" spans="1:28" s="712" customFormat="1" ht="18" customHeight="1">
      <c r="A39" s="1417" t="s">
        <v>678</v>
      </c>
      <c r="B39" s="709" t="s">
        <v>679</v>
      </c>
      <c r="C39" s="709"/>
      <c r="D39" s="710">
        <v>4.8</v>
      </c>
      <c r="E39" s="1419" t="s">
        <v>678</v>
      </c>
      <c r="F39" s="709" t="s">
        <v>679</v>
      </c>
      <c r="G39" s="709"/>
      <c r="H39" s="710">
        <v>4.2</v>
      </c>
      <c r="I39" s="1419" t="s">
        <v>678</v>
      </c>
      <c r="J39" s="709" t="s">
        <v>679</v>
      </c>
      <c r="K39" s="709"/>
      <c r="L39" s="710">
        <v>4.2</v>
      </c>
      <c r="M39" s="1419" t="s">
        <v>678</v>
      </c>
      <c r="N39" s="709" t="s">
        <v>679</v>
      </c>
      <c r="O39" s="709"/>
      <c r="P39" s="710">
        <v>4.5</v>
      </c>
      <c r="Q39" s="1419" t="s">
        <v>678</v>
      </c>
      <c r="R39" s="709" t="s">
        <v>679</v>
      </c>
      <c r="S39" s="709"/>
      <c r="T39" s="711">
        <v>4.7</v>
      </c>
      <c r="V39" s="700" t="s">
        <v>680</v>
      </c>
      <c r="W39" s="775"/>
      <c r="X39" s="775"/>
      <c r="Y39" s="775"/>
      <c r="Z39" s="778"/>
      <c r="AA39" s="778"/>
      <c r="AB39" s="202"/>
    </row>
    <row r="40" spans="1:28" s="712" customFormat="1" ht="18" customHeight="1">
      <c r="A40" s="1417"/>
      <c r="B40" s="709" t="s">
        <v>681</v>
      </c>
      <c r="C40" s="709"/>
      <c r="D40" s="710">
        <v>2</v>
      </c>
      <c r="E40" s="1419"/>
      <c r="F40" s="709" t="s">
        <v>681</v>
      </c>
      <c r="G40" s="709"/>
      <c r="H40" s="710">
        <v>2</v>
      </c>
      <c r="I40" s="1419"/>
      <c r="J40" s="709" t="s">
        <v>681</v>
      </c>
      <c r="K40" s="709"/>
      <c r="L40" s="710">
        <v>2</v>
      </c>
      <c r="M40" s="1419"/>
      <c r="N40" s="709" t="s">
        <v>681</v>
      </c>
      <c r="O40" s="709"/>
      <c r="P40" s="710">
        <v>2</v>
      </c>
      <c r="Q40" s="1419"/>
      <c r="R40" s="709" t="s">
        <v>681</v>
      </c>
      <c r="S40" s="709"/>
      <c r="T40" s="711">
        <v>2</v>
      </c>
      <c r="V40" s="700" t="s">
        <v>682</v>
      </c>
      <c r="W40" s="775"/>
      <c r="X40" s="775"/>
      <c r="Y40" s="775"/>
      <c r="Z40" s="775"/>
      <c r="AA40" s="775"/>
      <c r="AB40" s="202"/>
    </row>
    <row r="41" spans="1:28" s="712" customFormat="1" ht="18" customHeight="1">
      <c r="A41" s="1417"/>
      <c r="B41" s="709" t="s">
        <v>683</v>
      </c>
      <c r="C41" s="709"/>
      <c r="D41" s="710">
        <v>1.5</v>
      </c>
      <c r="E41" s="1419"/>
      <c r="F41" s="709" t="s">
        <v>683</v>
      </c>
      <c r="G41" s="709"/>
      <c r="H41" s="710">
        <v>1.5</v>
      </c>
      <c r="I41" s="1419"/>
      <c r="J41" s="709" t="s">
        <v>683</v>
      </c>
      <c r="K41" s="709"/>
      <c r="L41" s="710">
        <v>1.7</v>
      </c>
      <c r="M41" s="1419"/>
      <c r="N41" s="709" t="s">
        <v>683</v>
      </c>
      <c r="O41" s="709"/>
      <c r="P41" s="710">
        <v>2</v>
      </c>
      <c r="Q41" s="1419"/>
      <c r="R41" s="709" t="s">
        <v>683</v>
      </c>
      <c r="S41" s="709"/>
      <c r="T41" s="711">
        <v>1.8</v>
      </c>
      <c r="V41" s="700" t="s">
        <v>684</v>
      </c>
      <c r="W41" s="777"/>
      <c r="X41" s="775"/>
      <c r="Y41" s="775"/>
      <c r="Z41" s="775"/>
      <c r="AA41" s="775"/>
      <c r="AB41" s="202"/>
    </row>
    <row r="42" spans="1:28" s="712" customFormat="1" ht="18" customHeight="1">
      <c r="A42" s="1417"/>
      <c r="B42" s="709" t="s">
        <v>685</v>
      </c>
      <c r="C42" s="709"/>
      <c r="D42" s="710">
        <v>2.5</v>
      </c>
      <c r="E42" s="1419"/>
      <c r="F42" s="709" t="s">
        <v>685</v>
      </c>
      <c r="G42" s="709"/>
      <c r="H42" s="710">
        <v>2.8</v>
      </c>
      <c r="I42" s="1419"/>
      <c r="J42" s="709" t="s">
        <v>685</v>
      </c>
      <c r="K42" s="709"/>
      <c r="L42" s="710">
        <v>2.8</v>
      </c>
      <c r="M42" s="1419"/>
      <c r="N42" s="709" t="s">
        <v>685</v>
      </c>
      <c r="O42" s="709"/>
      <c r="P42" s="710">
        <v>3.2</v>
      </c>
      <c r="Q42" s="1419"/>
      <c r="R42" s="709" t="s">
        <v>685</v>
      </c>
      <c r="S42" s="709"/>
      <c r="T42" s="711">
        <v>2.5</v>
      </c>
      <c r="V42" s="700" t="s">
        <v>686</v>
      </c>
      <c r="W42" s="775"/>
      <c r="X42" s="775"/>
      <c r="Y42" s="775"/>
      <c r="Z42" s="775"/>
      <c r="AA42" s="775"/>
      <c r="AB42" s="202"/>
    </row>
    <row r="43" spans="1:28" s="712" customFormat="1" ht="18" customHeight="1">
      <c r="A43" s="1417"/>
      <c r="B43" s="709" t="s">
        <v>687</v>
      </c>
      <c r="C43" s="709"/>
      <c r="D43" s="710">
        <v>1</v>
      </c>
      <c r="E43" s="1419"/>
      <c r="F43" s="709" t="s">
        <v>687</v>
      </c>
      <c r="G43" s="709"/>
      <c r="H43" s="710">
        <v>0</v>
      </c>
      <c r="I43" s="1419"/>
      <c r="J43" s="709" t="s">
        <v>687</v>
      </c>
      <c r="K43" s="709"/>
      <c r="L43" s="710">
        <v>0</v>
      </c>
      <c r="M43" s="1419"/>
      <c r="N43" s="709" t="s">
        <v>687</v>
      </c>
      <c r="O43" s="709"/>
      <c r="P43" s="710">
        <v>1</v>
      </c>
      <c r="Q43" s="1419"/>
      <c r="R43" s="709" t="s">
        <v>687</v>
      </c>
      <c r="S43" s="709"/>
      <c r="T43" s="711">
        <v>0</v>
      </c>
      <c r="V43" s="700" t="s">
        <v>688</v>
      </c>
      <c r="W43" s="775"/>
      <c r="X43" s="775"/>
      <c r="Y43" s="775"/>
      <c r="Z43" s="775"/>
      <c r="AA43" s="775"/>
      <c r="AB43" s="202"/>
    </row>
    <row r="44" spans="1:28" s="712" customFormat="1" ht="18" customHeight="1" thickBot="1">
      <c r="A44" s="1418"/>
      <c r="B44" s="713" t="s">
        <v>689</v>
      </c>
      <c r="C44" s="713"/>
      <c r="D44" s="714">
        <f>D39*70+D41*25+D43*60+D40*83+D42*45</f>
        <v>712</v>
      </c>
      <c r="E44" s="1420"/>
      <c r="F44" s="713" t="s">
        <v>689</v>
      </c>
      <c r="G44" s="713"/>
      <c r="H44" s="714">
        <f>H39*70+H41*25+H43*60+H40*83+H42*45</f>
        <v>623.5</v>
      </c>
      <c r="I44" s="1420"/>
      <c r="J44" s="713" t="s">
        <v>689</v>
      </c>
      <c r="K44" s="713"/>
      <c r="L44" s="714">
        <f>L39*70+L41*25+L43*60+L40*83+L42*45</f>
        <v>628.5</v>
      </c>
      <c r="M44" s="1420"/>
      <c r="N44" s="713" t="s">
        <v>689</v>
      </c>
      <c r="O44" s="713"/>
      <c r="P44" s="714">
        <f>P39*70+P41*25+P43*60+P40*83+P42*45</f>
        <v>735</v>
      </c>
      <c r="Q44" s="1420"/>
      <c r="R44" s="713" t="s">
        <v>689</v>
      </c>
      <c r="S44" s="713"/>
      <c r="T44" s="715">
        <f>T39*70+T41*25+T43*60+T40*83+T42*45</f>
        <v>652.5</v>
      </c>
      <c r="V44" s="775"/>
      <c r="W44" s="775"/>
      <c r="X44" s="775"/>
      <c r="Y44" s="775"/>
      <c r="Z44" s="779"/>
      <c r="AA44" s="779"/>
      <c r="AB44" s="202"/>
    </row>
    <row r="45" spans="1:27" ht="16.5" customHeight="1">
      <c r="A45" s="716" t="s">
        <v>2</v>
      </c>
      <c r="B45" s="717"/>
      <c r="C45" s="718"/>
      <c r="D45" s="718"/>
      <c r="E45" s="718"/>
      <c r="F45" s="719"/>
      <c r="G45" s="719"/>
      <c r="H45" s="719"/>
      <c r="I45" s="720"/>
      <c r="J45" s="721"/>
      <c r="K45" s="720"/>
      <c r="L45" s="721"/>
      <c r="M45" s="720"/>
      <c r="N45" s="720"/>
      <c r="O45" s="720"/>
      <c r="P45" s="722"/>
      <c r="Q45" s="723"/>
      <c r="R45" s="724"/>
      <c r="S45" s="724"/>
      <c r="T45" s="725"/>
      <c r="V45" s="771"/>
      <c r="W45" s="771"/>
      <c r="X45" s="771"/>
      <c r="Y45" s="771"/>
      <c r="Z45" s="771"/>
      <c r="AA45" s="771"/>
    </row>
    <row r="46" spans="1:27" ht="25.5">
      <c r="A46" s="726"/>
      <c r="B46" s="727" t="s">
        <v>13</v>
      </c>
      <c r="C46" s="727"/>
      <c r="D46" s="728"/>
      <c r="E46" s="728"/>
      <c r="F46" s="729"/>
      <c r="G46" s="729"/>
      <c r="H46" s="730"/>
      <c r="I46" s="729"/>
      <c r="J46" s="727" t="s">
        <v>690</v>
      </c>
      <c r="K46" s="730" t="s">
        <v>14</v>
      </c>
      <c r="L46" s="731"/>
      <c r="M46" s="137"/>
      <c r="N46" s="138"/>
      <c r="O46" s="139"/>
      <c r="P46" s="732"/>
      <c r="Q46" s="733" t="s">
        <v>15</v>
      </c>
      <c r="R46" s="734"/>
      <c r="S46" s="734"/>
      <c r="T46" s="735"/>
      <c r="V46" s="771"/>
      <c r="W46" s="771"/>
      <c r="X46" s="771"/>
      <c r="Y46" s="771"/>
      <c r="Z46" s="771"/>
      <c r="AA46" s="771"/>
    </row>
    <row r="47" spans="1:20" ht="26.25" thickBot="1">
      <c r="A47" s="1441" t="s">
        <v>691</v>
      </c>
      <c r="B47" s="1442"/>
      <c r="C47" s="1442"/>
      <c r="D47" s="1442"/>
      <c r="E47" s="1442"/>
      <c r="F47" s="1442"/>
      <c r="G47" s="1442"/>
      <c r="H47" s="1442"/>
      <c r="I47" s="1442"/>
      <c r="J47" s="1442"/>
      <c r="K47" s="1442"/>
      <c r="L47" s="1442"/>
      <c r="M47" s="1442"/>
      <c r="N47" s="1442"/>
      <c r="O47" s="1442"/>
      <c r="P47" s="1442"/>
      <c r="Q47" s="1442"/>
      <c r="R47" s="1442"/>
      <c r="S47" s="1442"/>
      <c r="T47" s="1443"/>
    </row>
    <row r="48" spans="1:20" ht="16.5">
      <c r="A48" s="1444" t="s">
        <v>692</v>
      </c>
      <c r="B48" s="1445">
        <v>42079</v>
      </c>
      <c r="C48" s="1445"/>
      <c r="D48" s="1445"/>
      <c r="E48" s="1446" t="s">
        <v>693</v>
      </c>
      <c r="F48" s="1449">
        <f>B48+1</f>
        <v>42080</v>
      </c>
      <c r="G48" s="1449"/>
      <c r="H48" s="1449"/>
      <c r="I48" s="1450" t="s">
        <v>694</v>
      </c>
      <c r="J48" s="1452">
        <f>F48+1</f>
        <v>42081</v>
      </c>
      <c r="K48" s="1452"/>
      <c r="L48" s="1452"/>
      <c r="M48" s="1453" t="s">
        <v>695</v>
      </c>
      <c r="N48" s="1456">
        <f>J48+1</f>
        <v>42082</v>
      </c>
      <c r="O48" s="1456"/>
      <c r="P48" s="1456"/>
      <c r="Q48" s="1457" t="s">
        <v>696</v>
      </c>
      <c r="R48" s="1437">
        <f>N48+1</f>
        <v>42083</v>
      </c>
      <c r="S48" s="1437"/>
      <c r="T48" s="1438"/>
    </row>
    <row r="49" spans="1:20" ht="16.5" customHeight="1">
      <c r="A49" s="1422"/>
      <c r="B49" s="632" t="s">
        <v>697</v>
      </c>
      <c r="C49" s="633"/>
      <c r="D49" s="634">
        <v>74</v>
      </c>
      <c r="E49" s="1447"/>
      <c r="F49" s="635" t="s">
        <v>697</v>
      </c>
      <c r="G49" s="633"/>
      <c r="H49" s="636">
        <v>74</v>
      </c>
      <c r="I49" s="1451"/>
      <c r="J49" s="637" t="s">
        <v>697</v>
      </c>
      <c r="K49" s="633"/>
      <c r="L49" s="636">
        <v>74</v>
      </c>
      <c r="M49" s="1454"/>
      <c r="N49" s="637" t="s">
        <v>697</v>
      </c>
      <c r="O49" s="633"/>
      <c r="P49" s="636">
        <v>74</v>
      </c>
      <c r="Q49" s="1458"/>
      <c r="R49" s="637" t="s">
        <v>697</v>
      </c>
      <c r="S49" s="633"/>
      <c r="T49" s="638">
        <v>74</v>
      </c>
    </row>
    <row r="50" spans="1:20" ht="16.5">
      <c r="A50" s="1422"/>
      <c r="B50" s="635" t="s">
        <v>698</v>
      </c>
      <c r="C50" s="639" t="s">
        <v>699</v>
      </c>
      <c r="D50" s="640" t="s">
        <v>700</v>
      </c>
      <c r="E50" s="1447"/>
      <c r="F50" s="635" t="s">
        <v>698</v>
      </c>
      <c r="G50" s="639" t="s">
        <v>699</v>
      </c>
      <c r="H50" s="640" t="s">
        <v>701</v>
      </c>
      <c r="I50" s="1451"/>
      <c r="J50" s="635" t="s">
        <v>698</v>
      </c>
      <c r="K50" s="639" t="s">
        <v>699</v>
      </c>
      <c r="L50" s="640" t="s">
        <v>701</v>
      </c>
      <c r="M50" s="1454"/>
      <c r="N50" s="635" t="s">
        <v>698</v>
      </c>
      <c r="O50" s="639" t="s">
        <v>699</v>
      </c>
      <c r="P50" s="640" t="s">
        <v>701</v>
      </c>
      <c r="Q50" s="1458"/>
      <c r="R50" s="635" t="s">
        <v>698</v>
      </c>
      <c r="S50" s="639" t="s">
        <v>699</v>
      </c>
      <c r="T50" s="641" t="s">
        <v>701</v>
      </c>
    </row>
    <row r="51" spans="1:20" ht="16.5">
      <c r="A51" s="1422"/>
      <c r="B51" s="642" t="s">
        <v>702</v>
      </c>
      <c r="C51" s="643">
        <v>47</v>
      </c>
      <c r="D51" s="644"/>
      <c r="E51" s="1447"/>
      <c r="F51" s="642" t="s">
        <v>702</v>
      </c>
      <c r="G51" s="643">
        <v>47</v>
      </c>
      <c r="H51" s="644"/>
      <c r="I51" s="1439" t="s">
        <v>703</v>
      </c>
      <c r="J51" s="645" t="s">
        <v>704</v>
      </c>
      <c r="K51" s="646">
        <v>110</v>
      </c>
      <c r="L51" s="644"/>
      <c r="M51" s="1454"/>
      <c r="N51" s="642" t="s">
        <v>702</v>
      </c>
      <c r="O51" s="643">
        <v>47</v>
      </c>
      <c r="P51" s="644"/>
      <c r="Q51" s="1458"/>
      <c r="R51" s="642" t="s">
        <v>702</v>
      </c>
      <c r="S51" s="643">
        <v>47</v>
      </c>
      <c r="T51" s="647"/>
    </row>
    <row r="52" spans="1:20" ht="16.5" customHeight="1">
      <c r="A52" s="1422"/>
      <c r="B52" s="648" t="s">
        <v>705</v>
      </c>
      <c r="C52" s="643">
        <v>14</v>
      </c>
      <c r="D52" s="649"/>
      <c r="E52" s="1447"/>
      <c r="F52" s="648" t="s">
        <v>706</v>
      </c>
      <c r="G52" s="643">
        <v>14</v>
      </c>
      <c r="H52" s="644"/>
      <c r="I52" s="1411"/>
      <c r="J52" s="645" t="s">
        <v>707</v>
      </c>
      <c r="K52" s="646"/>
      <c r="L52" s="644">
        <v>2</v>
      </c>
      <c r="M52" s="1454"/>
      <c r="N52" s="648" t="s">
        <v>706</v>
      </c>
      <c r="O52" s="643">
        <v>14</v>
      </c>
      <c r="P52" s="644"/>
      <c r="Q52" s="1458"/>
      <c r="R52" s="648" t="s">
        <v>706</v>
      </c>
      <c r="S52" s="643">
        <v>14</v>
      </c>
      <c r="T52" s="647"/>
    </row>
    <row r="53" spans="1:20" ht="16.5">
      <c r="A53" s="1423"/>
      <c r="B53" s="648" t="s">
        <v>564</v>
      </c>
      <c r="C53" s="643"/>
      <c r="D53" s="649"/>
      <c r="E53" s="1448"/>
      <c r="F53" s="650"/>
      <c r="G53" s="651"/>
      <c r="H53" s="736"/>
      <c r="I53" s="1411"/>
      <c r="J53" s="645" t="s">
        <v>708</v>
      </c>
      <c r="K53" s="652">
        <v>28</v>
      </c>
      <c r="L53" s="644"/>
      <c r="M53" s="1455"/>
      <c r="N53" s="642"/>
      <c r="O53" s="651"/>
      <c r="P53" s="736"/>
      <c r="Q53" s="1459"/>
      <c r="R53" s="642" t="s">
        <v>709</v>
      </c>
      <c r="S53" s="643"/>
      <c r="T53" s="647"/>
    </row>
    <row r="54" spans="1:20" ht="16.5">
      <c r="A54" s="1269" t="s">
        <v>710</v>
      </c>
      <c r="B54" s="645" t="s">
        <v>711</v>
      </c>
      <c r="C54" s="653">
        <v>65</v>
      </c>
      <c r="D54" s="644">
        <v>4</v>
      </c>
      <c r="E54" s="1239" t="s">
        <v>712</v>
      </c>
      <c r="F54" s="645" t="s">
        <v>713</v>
      </c>
      <c r="G54" s="4">
        <v>44.5</v>
      </c>
      <c r="H54" s="644">
        <v>5</v>
      </c>
      <c r="I54" s="1411"/>
      <c r="J54" s="645" t="s">
        <v>636</v>
      </c>
      <c r="K54" s="646">
        <v>5</v>
      </c>
      <c r="L54" s="644"/>
      <c r="M54" s="1272" t="s">
        <v>714</v>
      </c>
      <c r="N54" s="654" t="s">
        <v>715</v>
      </c>
      <c r="O54" s="225">
        <v>75</v>
      </c>
      <c r="P54" s="737">
        <v>4</v>
      </c>
      <c r="Q54" s="1272" t="s">
        <v>716</v>
      </c>
      <c r="R54" s="226" t="s">
        <v>717</v>
      </c>
      <c r="S54" s="4">
        <v>45</v>
      </c>
      <c r="T54" s="647"/>
    </row>
    <row r="55" spans="1:20" ht="16.5" customHeight="1">
      <c r="A55" s="1270"/>
      <c r="B55" s="645" t="s">
        <v>718</v>
      </c>
      <c r="C55" s="653">
        <v>20</v>
      </c>
      <c r="D55" s="644"/>
      <c r="E55" s="1240"/>
      <c r="F55" s="645" t="s">
        <v>719</v>
      </c>
      <c r="G55" s="12">
        <v>41</v>
      </c>
      <c r="H55" s="644">
        <v>2</v>
      </c>
      <c r="I55" s="1411"/>
      <c r="J55" s="645" t="s">
        <v>720</v>
      </c>
      <c r="K55" s="646">
        <v>3</v>
      </c>
      <c r="L55" s="644"/>
      <c r="M55" s="1273"/>
      <c r="N55" s="765" t="s">
        <v>578</v>
      </c>
      <c r="O55" s="766">
        <v>20</v>
      </c>
      <c r="P55" s="767" t="s">
        <v>721</v>
      </c>
      <c r="Q55" s="1273"/>
      <c r="R55" s="226" t="s">
        <v>579</v>
      </c>
      <c r="S55" s="12">
        <v>25</v>
      </c>
      <c r="T55" s="647"/>
    </row>
    <row r="56" spans="1:20" ht="16.5">
      <c r="A56" s="1270"/>
      <c r="B56" s="645"/>
      <c r="C56" s="653"/>
      <c r="D56" s="644"/>
      <c r="E56" s="1240"/>
      <c r="F56" s="645" t="s">
        <v>722</v>
      </c>
      <c r="G56" s="4">
        <v>8.4</v>
      </c>
      <c r="H56" s="644">
        <v>1</v>
      </c>
      <c r="I56" s="1411"/>
      <c r="J56" s="645" t="s">
        <v>723</v>
      </c>
      <c r="K56" s="652"/>
      <c r="L56" s="644">
        <v>1</v>
      </c>
      <c r="M56" s="1273"/>
      <c r="N56" s="656" t="s">
        <v>724</v>
      </c>
      <c r="O56" s="225">
        <v>5</v>
      </c>
      <c r="P56" s="737">
        <v>1</v>
      </c>
      <c r="Q56" s="1273"/>
      <c r="R56" s="226" t="s">
        <v>583</v>
      </c>
      <c r="S56" s="12">
        <v>15</v>
      </c>
      <c r="T56" s="647"/>
    </row>
    <row r="57" spans="1:20" ht="16.5">
      <c r="A57" s="1270"/>
      <c r="B57" s="645" t="s">
        <v>725</v>
      </c>
      <c r="C57" s="738">
        <v>5</v>
      </c>
      <c r="D57" s="644"/>
      <c r="E57" s="1240"/>
      <c r="F57" s="753" t="s">
        <v>581</v>
      </c>
      <c r="G57" s="4">
        <v>1</v>
      </c>
      <c r="H57" s="754"/>
      <c r="I57" s="1411"/>
      <c r="J57" s="645"/>
      <c r="K57" s="652"/>
      <c r="L57" s="644"/>
      <c r="M57" s="1273"/>
      <c r="N57" s="656"/>
      <c r="O57" s="225">
        <v>3</v>
      </c>
      <c r="P57" s="644"/>
      <c r="Q57" s="1273"/>
      <c r="R57" s="226" t="s">
        <v>224</v>
      </c>
      <c r="S57" s="12">
        <v>1</v>
      </c>
      <c r="T57" s="647"/>
    </row>
    <row r="58" spans="1:20" ht="16.5">
      <c r="A58" s="1270"/>
      <c r="B58" s="645" t="s">
        <v>588</v>
      </c>
      <c r="C58" s="645">
        <v>1</v>
      </c>
      <c r="D58" s="644"/>
      <c r="E58" s="1240"/>
      <c r="F58" s="753" t="s">
        <v>726</v>
      </c>
      <c r="G58" s="4">
        <v>2</v>
      </c>
      <c r="H58" s="754"/>
      <c r="I58" s="1411"/>
      <c r="J58" s="645"/>
      <c r="K58" s="652"/>
      <c r="L58" s="657"/>
      <c r="M58" s="1273"/>
      <c r="N58" s="656"/>
      <c r="O58" s="225">
        <v>5.5</v>
      </c>
      <c r="P58" s="644"/>
      <c r="Q58" s="1273"/>
      <c r="R58" s="226"/>
      <c r="S58" s="4">
        <v>1.5</v>
      </c>
      <c r="T58" s="647"/>
    </row>
    <row r="59" spans="1:20" ht="16.5">
      <c r="A59" s="1270"/>
      <c r="B59" s="645"/>
      <c r="C59" s="645"/>
      <c r="D59" s="644"/>
      <c r="E59" s="1240"/>
      <c r="F59" s="753"/>
      <c r="G59" s="8"/>
      <c r="H59" s="754">
        <f>G59*$D$3/1000</f>
        <v>0</v>
      </c>
      <c r="I59" s="1411"/>
      <c r="J59" s="659"/>
      <c r="K59" s="660"/>
      <c r="L59" s="661"/>
      <c r="M59" s="1273"/>
      <c r="N59" s="656"/>
      <c r="O59" s="228"/>
      <c r="P59" s="644"/>
      <c r="Q59" s="1273"/>
      <c r="R59" s="226" t="s">
        <v>592</v>
      </c>
      <c r="S59" s="4">
        <v>0.5</v>
      </c>
      <c r="T59" s="662"/>
    </row>
    <row r="60" spans="1:20" ht="16.5">
      <c r="A60" s="1271"/>
      <c r="B60" s="124"/>
      <c r="C60" s="663"/>
      <c r="D60" s="663">
        <f>SUM(D54:D59)</f>
        <v>4</v>
      </c>
      <c r="E60" s="1241"/>
      <c r="F60" s="468" t="s">
        <v>593</v>
      </c>
      <c r="G60" s="760">
        <f>SUM(G54:G59)</f>
        <v>96.9</v>
      </c>
      <c r="H60" s="760">
        <f>SUM(H54:H59)</f>
        <v>8</v>
      </c>
      <c r="I60" s="1440"/>
      <c r="J60" s="664" t="s">
        <v>16</v>
      </c>
      <c r="K60" s="665">
        <v>0</v>
      </c>
      <c r="L60" s="666">
        <f>SUM(L51:L59)</f>
        <v>3</v>
      </c>
      <c r="M60" s="1274"/>
      <c r="N60" s="664" t="s">
        <v>16</v>
      </c>
      <c r="O60" s="665">
        <v>0</v>
      </c>
      <c r="P60" s="666">
        <f>SUM(P54:P59)</f>
        <v>5</v>
      </c>
      <c r="Q60" s="1274"/>
      <c r="R60" s="233" t="s">
        <v>593</v>
      </c>
      <c r="S60" s="663">
        <f>SUM(S54:S59)</f>
        <v>88</v>
      </c>
      <c r="T60" s="667">
        <f>SUM(T54:T59)</f>
        <v>0</v>
      </c>
    </row>
    <row r="61" spans="1:20" ht="16.5" customHeight="1">
      <c r="A61" s="1269" t="s">
        <v>594</v>
      </c>
      <c r="B61" s="668" t="s">
        <v>595</v>
      </c>
      <c r="C61" s="669">
        <v>40</v>
      </c>
      <c r="D61" s="644"/>
      <c r="E61" s="1431" t="s">
        <v>727</v>
      </c>
      <c r="F61" s="753" t="s">
        <v>728</v>
      </c>
      <c r="G61" s="768">
        <v>70.5</v>
      </c>
      <c r="H61" s="754"/>
      <c r="I61" s="1434" t="s">
        <v>729</v>
      </c>
      <c r="J61" s="3" t="s">
        <v>730</v>
      </c>
      <c r="K61" s="671">
        <v>20</v>
      </c>
      <c r="L61" s="644"/>
      <c r="M61" s="1272" t="s">
        <v>731</v>
      </c>
      <c r="N61" s="656" t="s">
        <v>732</v>
      </c>
      <c r="O61" s="669">
        <v>87</v>
      </c>
      <c r="P61" s="644"/>
      <c r="Q61" s="1272" t="s">
        <v>733</v>
      </c>
      <c r="R61" s="210" t="s">
        <v>734</v>
      </c>
      <c r="S61" s="669">
        <v>14</v>
      </c>
      <c r="T61" s="647"/>
    </row>
    <row r="62" spans="1:20" ht="16.5" customHeight="1">
      <c r="A62" s="1270"/>
      <c r="B62" s="672" t="s">
        <v>735</v>
      </c>
      <c r="C62" s="673">
        <v>5.5</v>
      </c>
      <c r="D62" s="644"/>
      <c r="E62" s="1432"/>
      <c r="F62" s="753" t="s">
        <v>736</v>
      </c>
      <c r="G62" s="768">
        <v>29</v>
      </c>
      <c r="H62" s="754">
        <v>3</v>
      </c>
      <c r="I62" s="1435"/>
      <c r="J62" s="3" t="s">
        <v>736</v>
      </c>
      <c r="K62" s="671">
        <v>45</v>
      </c>
      <c r="L62" s="644"/>
      <c r="M62" s="1273"/>
      <c r="N62" s="656" t="s">
        <v>737</v>
      </c>
      <c r="O62" s="669">
        <v>14</v>
      </c>
      <c r="P62" s="644"/>
      <c r="Q62" s="1273"/>
      <c r="R62" s="210" t="s">
        <v>738</v>
      </c>
      <c r="S62" s="669">
        <v>6.5</v>
      </c>
      <c r="T62" s="647"/>
    </row>
    <row r="63" spans="1:20" ht="16.5">
      <c r="A63" s="1270"/>
      <c r="B63" s="645" t="s">
        <v>739</v>
      </c>
      <c r="C63" s="673">
        <v>14</v>
      </c>
      <c r="D63" s="644"/>
      <c r="E63" s="1432"/>
      <c r="F63" s="753" t="s">
        <v>740</v>
      </c>
      <c r="G63" s="768">
        <v>47</v>
      </c>
      <c r="H63" s="769"/>
      <c r="I63" s="1435"/>
      <c r="J63" s="3" t="s">
        <v>741</v>
      </c>
      <c r="K63" s="671"/>
      <c r="L63" s="644"/>
      <c r="M63" s="1273"/>
      <c r="N63" s="656" t="s">
        <v>725</v>
      </c>
      <c r="O63" s="669">
        <v>5.5</v>
      </c>
      <c r="P63" s="644"/>
      <c r="Q63" s="1273"/>
      <c r="R63" s="210" t="s">
        <v>742</v>
      </c>
      <c r="S63" s="669">
        <v>12</v>
      </c>
      <c r="T63" s="647"/>
    </row>
    <row r="64" spans="1:20" ht="16.5">
      <c r="A64" s="1270"/>
      <c r="B64" s="675" t="s">
        <v>746</v>
      </c>
      <c r="C64" s="676">
        <v>10</v>
      </c>
      <c r="D64" s="644"/>
      <c r="E64" s="1432"/>
      <c r="F64" s="645" t="s">
        <v>743</v>
      </c>
      <c r="G64" s="645">
        <v>1</v>
      </c>
      <c r="H64" s="644">
        <v>1</v>
      </c>
      <c r="I64" s="1435"/>
      <c r="J64" s="3" t="s">
        <v>744</v>
      </c>
      <c r="K64" s="671"/>
      <c r="L64" s="644"/>
      <c r="M64" s="1273"/>
      <c r="N64" s="756" t="s">
        <v>745</v>
      </c>
      <c r="O64" s="757">
        <v>0.5</v>
      </c>
      <c r="P64" s="754"/>
      <c r="Q64" s="1273"/>
      <c r="R64" s="210" t="s">
        <v>38</v>
      </c>
      <c r="S64" s="669">
        <v>70</v>
      </c>
      <c r="T64" s="647"/>
    </row>
    <row r="65" spans="1:20" ht="16.5">
      <c r="A65" s="1270"/>
      <c r="B65" s="675"/>
      <c r="C65" s="676">
        <v>4</v>
      </c>
      <c r="D65" s="644"/>
      <c r="E65" s="1432"/>
      <c r="F65" s="645"/>
      <c r="G65" s="645"/>
      <c r="H65" s="644"/>
      <c r="I65" s="1435"/>
      <c r="J65" s="3"/>
      <c r="K65" s="7"/>
      <c r="L65" s="644"/>
      <c r="M65" s="1273"/>
      <c r="N65" s="645" t="s">
        <v>747</v>
      </c>
      <c r="O65" s="4"/>
      <c r="P65" s="649">
        <v>0.2</v>
      </c>
      <c r="Q65" s="1273"/>
      <c r="R65" s="210" t="s">
        <v>748</v>
      </c>
      <c r="S65" s="669">
        <v>12</v>
      </c>
      <c r="T65" s="647"/>
    </row>
    <row r="66" spans="1:20" ht="16.5">
      <c r="A66" s="1270"/>
      <c r="B66" s="677"/>
      <c r="C66" s="676">
        <v>1</v>
      </c>
      <c r="D66" s="644"/>
      <c r="E66" s="1432"/>
      <c r="F66" s="645"/>
      <c r="G66" s="645"/>
      <c r="H66" s="644"/>
      <c r="I66" s="1435"/>
      <c r="J66" s="3"/>
      <c r="K66" s="7"/>
      <c r="L66" s="644"/>
      <c r="M66" s="1273"/>
      <c r="N66" s="678" t="s">
        <v>749</v>
      </c>
      <c r="O66" s="679">
        <v>3</v>
      </c>
      <c r="P66" s="644"/>
      <c r="Q66" s="1273"/>
      <c r="R66" s="210" t="s">
        <v>750</v>
      </c>
      <c r="S66" s="12">
        <v>0.5</v>
      </c>
      <c r="T66" s="647"/>
    </row>
    <row r="67" spans="1:20" ht="16.5">
      <c r="A67" s="1270"/>
      <c r="B67" s="677"/>
      <c r="C67" s="676"/>
      <c r="D67" s="644"/>
      <c r="E67" s="1432"/>
      <c r="F67" s="645"/>
      <c r="G67" s="645"/>
      <c r="H67" s="644"/>
      <c r="I67" s="1435"/>
      <c r="J67" s="3"/>
      <c r="K67" s="9"/>
      <c r="L67" s="644"/>
      <c r="M67" s="1273"/>
      <c r="N67" s="113"/>
      <c r="O67" s="9"/>
      <c r="P67" s="644">
        <f>O67*$D$3/1000</f>
        <v>0</v>
      </c>
      <c r="Q67" s="1273"/>
      <c r="R67" s="234"/>
      <c r="S67" s="9"/>
      <c r="T67" s="647">
        <f>S67*$T$3/1000</f>
        <v>0</v>
      </c>
    </row>
    <row r="68" spans="1:20" ht="16.5">
      <c r="A68" s="1271"/>
      <c r="B68" s="124" t="s">
        <v>593</v>
      </c>
      <c r="C68" s="663">
        <f>SUM(C61:C67)</f>
        <v>74.5</v>
      </c>
      <c r="D68" s="663">
        <f>SUM(D61:D67)</f>
        <v>0</v>
      </c>
      <c r="E68" s="1433"/>
      <c r="F68" s="645" t="s">
        <v>593</v>
      </c>
      <c r="G68" s="645">
        <f>SUM(G61:G67)</f>
        <v>147.5</v>
      </c>
      <c r="H68" s="663">
        <f>SUM(H61:H67)</f>
        <v>4</v>
      </c>
      <c r="I68" s="1436"/>
      <c r="J68" s="18"/>
      <c r="K68" s="680"/>
      <c r="L68" s="680"/>
      <c r="M68" s="1274"/>
      <c r="N68" s="124" t="s">
        <v>593</v>
      </c>
      <c r="O68" s="663">
        <f>SUM(O61:O67)</f>
        <v>110</v>
      </c>
      <c r="P68" s="663">
        <f>SUM(P61:P67)</f>
        <v>0.2</v>
      </c>
      <c r="Q68" s="1274"/>
      <c r="R68" s="221" t="s">
        <v>593</v>
      </c>
      <c r="S68" s="663">
        <f>SUM(S61:S67)</f>
        <v>115</v>
      </c>
      <c r="T68" s="667">
        <f>SUM(T61:T67)</f>
        <v>0</v>
      </c>
    </row>
    <row r="69" spans="1:20" ht="16.5">
      <c r="A69" s="1421" t="s">
        <v>751</v>
      </c>
      <c r="B69" s="113" t="s">
        <v>626</v>
      </c>
      <c r="C69" s="681">
        <v>75</v>
      </c>
      <c r="D69" s="644"/>
      <c r="E69" s="1424" t="s">
        <v>627</v>
      </c>
      <c r="F69" s="113" t="s">
        <v>628</v>
      </c>
      <c r="G69" s="681">
        <v>75</v>
      </c>
      <c r="H69" s="644"/>
      <c r="I69" s="1427" t="s">
        <v>629</v>
      </c>
      <c r="J69" s="113" t="s">
        <v>630</v>
      </c>
      <c r="K69" s="681">
        <v>75</v>
      </c>
      <c r="L69" s="644"/>
      <c r="M69" s="1424" t="s">
        <v>631</v>
      </c>
      <c r="N69" s="113" t="s">
        <v>632</v>
      </c>
      <c r="O69" s="681">
        <v>75</v>
      </c>
      <c r="P69" s="644"/>
      <c r="Q69" s="1427" t="s">
        <v>629</v>
      </c>
      <c r="R69" s="113" t="s">
        <v>633</v>
      </c>
      <c r="S69" s="681">
        <v>75</v>
      </c>
      <c r="T69" s="647"/>
    </row>
    <row r="70" spans="1:20" ht="16.5" customHeight="1">
      <c r="A70" s="1422"/>
      <c r="B70" s="113" t="s">
        <v>635</v>
      </c>
      <c r="C70" s="682">
        <v>0.5</v>
      </c>
      <c r="D70" s="649">
        <v>0.3</v>
      </c>
      <c r="E70" s="1425"/>
      <c r="F70" s="113" t="s">
        <v>635</v>
      </c>
      <c r="G70" s="682">
        <v>0.5</v>
      </c>
      <c r="H70" s="649">
        <v>0.3</v>
      </c>
      <c r="I70" s="1428"/>
      <c r="J70" s="113" t="s">
        <v>635</v>
      </c>
      <c r="K70" s="682">
        <v>0.5</v>
      </c>
      <c r="L70" s="649">
        <v>0.3</v>
      </c>
      <c r="M70" s="1425"/>
      <c r="N70" s="113" t="s">
        <v>635</v>
      </c>
      <c r="O70" s="682">
        <v>0.5</v>
      </c>
      <c r="P70" s="649">
        <v>0.3</v>
      </c>
      <c r="Q70" s="1428"/>
      <c r="R70" s="113" t="s">
        <v>635</v>
      </c>
      <c r="S70" s="682">
        <v>0.5</v>
      </c>
      <c r="T70" s="649">
        <v>0.3</v>
      </c>
    </row>
    <row r="71" spans="1:20" ht="17.25" thickBot="1">
      <c r="A71" s="1422"/>
      <c r="B71" s="113"/>
      <c r="C71" s="682"/>
      <c r="D71" s="127"/>
      <c r="E71" s="1425"/>
      <c r="F71" s="113" t="s">
        <v>636</v>
      </c>
      <c r="G71" s="651"/>
      <c r="H71" s="127"/>
      <c r="I71" s="1428"/>
      <c r="J71" s="113"/>
      <c r="K71" s="683"/>
      <c r="L71" s="684"/>
      <c r="M71" s="1425"/>
      <c r="N71" s="113"/>
      <c r="O71" s="651"/>
      <c r="P71" s="127"/>
      <c r="Q71" s="1428"/>
      <c r="R71" s="113" t="s">
        <v>636</v>
      </c>
      <c r="S71" s="682"/>
      <c r="T71" s="649"/>
    </row>
    <row r="72" spans="1:20" ht="16.5">
      <c r="A72" s="1422"/>
      <c r="B72" s="113"/>
      <c r="C72" s="682"/>
      <c r="D72" s="130"/>
      <c r="E72" s="1425"/>
      <c r="F72" s="113" t="s">
        <v>0</v>
      </c>
      <c r="G72" s="651"/>
      <c r="H72" s="130"/>
      <c r="I72" s="1429"/>
      <c r="J72" s="131" t="s">
        <v>637</v>
      </c>
      <c r="K72" s="685">
        <v>20</v>
      </c>
      <c r="L72" s="686"/>
      <c r="M72" s="1425"/>
      <c r="N72" s="113"/>
      <c r="O72" s="651"/>
      <c r="P72" s="130"/>
      <c r="Q72" s="1428"/>
      <c r="R72" s="113"/>
      <c r="S72" s="682"/>
      <c r="T72" s="133"/>
    </row>
    <row r="73" spans="1:20" ht="17.25" thickBot="1">
      <c r="A73" s="1422"/>
      <c r="B73" s="113"/>
      <c r="C73" s="682"/>
      <c r="D73" s="130"/>
      <c r="E73" s="1425"/>
      <c r="F73" s="113"/>
      <c r="G73" s="651"/>
      <c r="H73" s="644"/>
      <c r="I73" s="1429"/>
      <c r="J73" s="134" t="s">
        <v>638</v>
      </c>
      <c r="K73" s="687"/>
      <c r="L73" s="209"/>
      <c r="M73" s="1425"/>
      <c r="N73" s="113" t="s">
        <v>0</v>
      </c>
      <c r="O73" s="651"/>
      <c r="P73" s="130"/>
      <c r="Q73" s="1428"/>
      <c r="R73" s="113"/>
      <c r="S73" s="682"/>
      <c r="T73" s="133"/>
    </row>
    <row r="74" spans="1:25" ht="16.5">
      <c r="A74" s="1423"/>
      <c r="B74" s="124" t="s">
        <v>593</v>
      </c>
      <c r="C74" s="663">
        <f>SUM(C67:C74)</f>
        <v>0</v>
      </c>
      <c r="D74" s="663">
        <f>SUM(D67:D74)</f>
        <v>0</v>
      </c>
      <c r="E74" s="1426"/>
      <c r="F74" s="128"/>
      <c r="G74" s="11"/>
      <c r="H74" s="130"/>
      <c r="I74" s="1430"/>
      <c r="J74" s="179" t="s">
        <v>593</v>
      </c>
      <c r="K74" s="688">
        <f>SUM(K67:K74)</f>
        <v>0</v>
      </c>
      <c r="L74" s="688">
        <f>SUM(L67:L74)</f>
        <v>0</v>
      </c>
      <c r="M74" s="1426"/>
      <c r="N74" s="128"/>
      <c r="O74" s="508"/>
      <c r="P74" s="181"/>
      <c r="Q74" s="1430"/>
      <c r="R74" s="229" t="s">
        <v>593</v>
      </c>
      <c r="S74" s="663">
        <f>SUM(S67:S74)</f>
        <v>0</v>
      </c>
      <c r="T74" s="667" t="e">
        <f>SUM(T67:T74)</f>
        <v>#VALUE!</v>
      </c>
      <c r="V74" s="658"/>
      <c r="W74" s="658"/>
      <c r="X74" s="658"/>
      <c r="Y74" s="658"/>
    </row>
    <row r="75" spans="1:25" ht="16.5">
      <c r="A75" s="1282" t="s">
        <v>752</v>
      </c>
      <c r="B75" s="645" t="s">
        <v>642</v>
      </c>
      <c r="C75" s="690">
        <v>37.5</v>
      </c>
      <c r="D75" s="691"/>
      <c r="E75" s="1288" t="s">
        <v>643</v>
      </c>
      <c r="F75" s="645" t="s">
        <v>644</v>
      </c>
      <c r="G75" s="682">
        <v>21</v>
      </c>
      <c r="H75" s="644"/>
      <c r="I75" s="1293" t="s">
        <v>753</v>
      </c>
      <c r="J75" s="645" t="s">
        <v>583</v>
      </c>
      <c r="K75" s="690">
        <v>20</v>
      </c>
      <c r="L75" s="691"/>
      <c r="M75" s="1285" t="s">
        <v>754</v>
      </c>
      <c r="N75" s="230" t="s">
        <v>630</v>
      </c>
      <c r="O75" s="682">
        <v>10</v>
      </c>
      <c r="P75" s="701"/>
      <c r="Q75" s="1416" t="s">
        <v>755</v>
      </c>
      <c r="R75" s="692" t="s">
        <v>756</v>
      </c>
      <c r="S75" s="693">
        <v>14</v>
      </c>
      <c r="T75" s="699"/>
      <c r="V75" s="739"/>
      <c r="W75" s="740"/>
      <c r="X75" s="741"/>
      <c r="Y75" s="658"/>
    </row>
    <row r="76" spans="1:25" ht="16.5" customHeight="1">
      <c r="A76" s="1283"/>
      <c r="B76" s="753" t="s">
        <v>757</v>
      </c>
      <c r="C76" s="763">
        <v>8.4</v>
      </c>
      <c r="D76" s="764"/>
      <c r="E76" s="1289"/>
      <c r="F76" s="645" t="s">
        <v>758</v>
      </c>
      <c r="G76" s="682">
        <v>5</v>
      </c>
      <c r="H76" s="644"/>
      <c r="I76" s="1294"/>
      <c r="J76" s="645" t="s">
        <v>759</v>
      </c>
      <c r="K76" s="690">
        <v>3</v>
      </c>
      <c r="L76" s="691"/>
      <c r="M76" s="1286"/>
      <c r="N76" s="230" t="s">
        <v>760</v>
      </c>
      <c r="O76" s="682">
        <v>12</v>
      </c>
      <c r="P76" s="701"/>
      <c r="Q76" s="1416"/>
      <c r="R76" s="654" t="s">
        <v>761</v>
      </c>
      <c r="S76" s="695">
        <v>17</v>
      </c>
      <c r="T76" s="699"/>
      <c r="V76" s="742"/>
      <c r="W76" s="743"/>
      <c r="X76" s="741"/>
      <c r="Y76" s="658"/>
    </row>
    <row r="77" spans="1:25" ht="16.5">
      <c r="A77" s="1283"/>
      <c r="B77" s="744" t="s">
        <v>762</v>
      </c>
      <c r="C77" s="658"/>
      <c r="D77" s="649">
        <v>0.6</v>
      </c>
      <c r="E77" s="1289"/>
      <c r="F77" s="645" t="s">
        <v>778</v>
      </c>
      <c r="G77" s="682">
        <v>5</v>
      </c>
      <c r="H77" s="644"/>
      <c r="I77" s="1294"/>
      <c r="J77" s="645" t="s">
        <v>763</v>
      </c>
      <c r="K77" s="690">
        <v>5</v>
      </c>
      <c r="L77" s="691"/>
      <c r="M77" s="1286"/>
      <c r="N77" s="230" t="s">
        <v>764</v>
      </c>
      <c r="O77" s="682">
        <v>5</v>
      </c>
      <c r="P77" s="701"/>
      <c r="Q77" s="1416"/>
      <c r="R77" s="697" t="s">
        <v>765</v>
      </c>
      <c r="S77" s="698"/>
      <c r="T77" s="699"/>
      <c r="V77" s="739"/>
      <c r="W77" s="740"/>
      <c r="X77" s="741"/>
      <c r="Y77" s="658"/>
    </row>
    <row r="78" spans="1:25" ht="16.5">
      <c r="A78" s="1283"/>
      <c r="B78" s="645" t="s">
        <v>635</v>
      </c>
      <c r="C78" s="690">
        <v>1</v>
      </c>
      <c r="D78" s="649">
        <v>0.1</v>
      </c>
      <c r="E78" s="1289"/>
      <c r="F78" s="645" t="s">
        <v>635</v>
      </c>
      <c r="G78" s="682"/>
      <c r="H78" s="644"/>
      <c r="I78" s="1294"/>
      <c r="J78" s="645" t="s">
        <v>636</v>
      </c>
      <c r="K78" s="682">
        <v>5</v>
      </c>
      <c r="L78" s="691"/>
      <c r="M78" s="1286"/>
      <c r="N78" s="230" t="s">
        <v>666</v>
      </c>
      <c r="O78" s="682">
        <v>5</v>
      </c>
      <c r="P78" s="764"/>
      <c r="Q78" s="1416"/>
      <c r="R78" s="230"/>
      <c r="S78" s="682"/>
      <c r="T78" s="699">
        <f>S78*$T$3/1000</f>
        <v>0</v>
      </c>
      <c r="V78" s="658"/>
      <c r="W78" s="658"/>
      <c r="X78" s="658"/>
      <c r="Y78" s="658"/>
    </row>
    <row r="79" spans="1:25" ht="13.5" customHeight="1">
      <c r="A79" s="1283"/>
      <c r="B79" s="13"/>
      <c r="C79" s="682"/>
      <c r="D79" s="644">
        <f>C79*$D$3/1000</f>
        <v>0</v>
      </c>
      <c r="E79" s="1289"/>
      <c r="F79" s="645"/>
      <c r="G79" s="682"/>
      <c r="H79" s="644"/>
      <c r="I79" s="1294"/>
      <c r="J79" s="13" t="s">
        <v>665</v>
      </c>
      <c r="K79" s="682">
        <v>2</v>
      </c>
      <c r="L79" s="691"/>
      <c r="M79" s="1286"/>
      <c r="N79" s="230"/>
      <c r="O79" s="682"/>
      <c r="P79" s="701"/>
      <c r="Q79" s="1416"/>
      <c r="R79" s="230"/>
      <c r="S79" s="682"/>
      <c r="T79" s="699">
        <f>S79*$T$3/1000</f>
        <v>0</v>
      </c>
      <c r="V79" s="658"/>
      <c r="W79" s="658"/>
      <c r="X79" s="658"/>
      <c r="Y79" s="658"/>
    </row>
    <row r="80" spans="1:20" ht="13.5" customHeight="1">
      <c r="A80" s="1283"/>
      <c r="B80" s="14"/>
      <c r="C80" s="10"/>
      <c r="D80" s="644">
        <f>C80*$D$3/1000</f>
        <v>0</v>
      </c>
      <c r="E80" s="1289"/>
      <c r="F80" s="14"/>
      <c r="G80" s="10"/>
      <c r="H80" s="644">
        <f>G80*$D$3/1000</f>
        <v>0</v>
      </c>
      <c r="I80" s="1294"/>
      <c r="J80" s="238"/>
      <c r="K80" s="10"/>
      <c r="L80" s="649"/>
      <c r="M80" s="1286"/>
      <c r="N80" s="689"/>
      <c r="O80" s="681"/>
      <c r="P80" s="701">
        <f>O80*$P$3/1000</f>
        <v>0</v>
      </c>
      <c r="Q80" s="1416"/>
      <c r="R80" s="411"/>
      <c r="S80" s="12"/>
      <c r="T80" s="699">
        <f>S80*$T$3/1000</f>
        <v>0</v>
      </c>
    </row>
    <row r="81" spans="1:20" ht="16.5">
      <c r="A81" s="1283"/>
      <c r="B81" s="15"/>
      <c r="C81" s="16"/>
      <c r="D81" s="644">
        <f>C81*$D$3/1000</f>
        <v>0</v>
      </c>
      <c r="E81" s="1289"/>
      <c r="F81" s="15"/>
      <c r="G81" s="16"/>
      <c r="H81" s="644">
        <f>G81*$D$3/1000</f>
        <v>0</v>
      </c>
      <c r="I81" s="1294"/>
      <c r="J81" s="689"/>
      <c r="K81" s="16"/>
      <c r="L81" s="644">
        <f>K81*$D$3/1000</f>
        <v>0</v>
      </c>
      <c r="M81" s="1286"/>
      <c r="N81" s="613" t="s">
        <v>670</v>
      </c>
      <c r="O81" s="10"/>
      <c r="P81" s="701">
        <f>O81*$P$3/1000</f>
        <v>0</v>
      </c>
      <c r="Q81" s="1416"/>
      <c r="R81" s="614" t="s">
        <v>671</v>
      </c>
      <c r="S81" s="20"/>
      <c r="T81" s="699">
        <f>S81*$T$3/1000</f>
        <v>0</v>
      </c>
    </row>
    <row r="82" spans="1:20" ht="16.5">
      <c r="A82" s="1283"/>
      <c r="B82" s="13"/>
      <c r="C82" s="10"/>
      <c r="D82" s="644">
        <f>C82*$D$3/1000</f>
        <v>0</v>
      </c>
      <c r="E82" s="1289"/>
      <c r="G82" s="10"/>
      <c r="H82" s="644">
        <f>G82*$D$3/1000</f>
        <v>0</v>
      </c>
      <c r="I82" s="1294"/>
      <c r="J82" s="439" t="s">
        <v>673</v>
      </c>
      <c r="K82" s="10"/>
      <c r="L82" s="644">
        <f>K82*$D$3/1000</f>
        <v>0</v>
      </c>
      <c r="M82" s="1286"/>
      <c r="N82" s="439" t="s">
        <v>673</v>
      </c>
      <c r="O82" s="10"/>
      <c r="P82" s="701">
        <f>O82*$P$3/1000</f>
        <v>0</v>
      </c>
      <c r="Q82" s="1416"/>
      <c r="R82" s="439" t="s">
        <v>673</v>
      </c>
      <c r="S82" s="10"/>
      <c r="T82" s="699">
        <f>S82*$T$3/1000</f>
        <v>0</v>
      </c>
    </row>
    <row r="83" spans="1:20" ht="16.5">
      <c r="A83" s="1284"/>
      <c r="B83" s="124" t="s">
        <v>593</v>
      </c>
      <c r="C83" s="663">
        <f>SUM(C76:C83)</f>
        <v>0</v>
      </c>
      <c r="D83" s="663">
        <f>SUM(D75:D82)</f>
        <v>0.7</v>
      </c>
      <c r="E83" s="1290"/>
      <c r="F83" s="124" t="s">
        <v>593</v>
      </c>
      <c r="G83" s="663">
        <f>SUM(G76:G83)</f>
        <v>0</v>
      </c>
      <c r="H83" s="663">
        <f>SUM(H75:H83)</f>
        <v>0</v>
      </c>
      <c r="I83" s="1295"/>
      <c r="J83" s="124" t="s">
        <v>593</v>
      </c>
      <c r="K83" s="663">
        <f>SUM(K76:K83)</f>
        <v>0</v>
      </c>
      <c r="L83" s="663">
        <f>SUM(L75:L83)</f>
        <v>0</v>
      </c>
      <c r="M83" s="1287"/>
      <c r="N83" s="124" t="s">
        <v>593</v>
      </c>
      <c r="O83" s="663">
        <f>SUM(O75:O83)</f>
        <v>0</v>
      </c>
      <c r="P83" s="702">
        <f>SUM(P75:P83)</f>
        <v>0</v>
      </c>
      <c r="Q83" s="1416"/>
      <c r="R83" s="124" t="s">
        <v>593</v>
      </c>
      <c r="S83" s="663">
        <f>SUM(S75:S83)</f>
        <v>0</v>
      </c>
      <c r="T83" s="667" t="e">
        <f>SUM(T75:T83)</f>
        <v>#VALUE!</v>
      </c>
    </row>
    <row r="84" spans="1:20" ht="16.5">
      <c r="A84" s="703"/>
      <c r="B84" s="651" t="s">
        <v>361</v>
      </c>
      <c r="C84" s="651"/>
      <c r="D84" s="704"/>
      <c r="E84" s="705"/>
      <c r="F84" s="651"/>
      <c r="G84" s="651"/>
      <c r="H84" s="706"/>
      <c r="I84" s="705"/>
      <c r="J84" s="651"/>
      <c r="K84" s="651"/>
      <c r="L84" s="707"/>
      <c r="M84" s="705"/>
      <c r="N84" s="651" t="s">
        <v>766</v>
      </c>
      <c r="O84" s="651"/>
      <c r="P84" s="704"/>
      <c r="Q84" s="651"/>
      <c r="R84" s="651"/>
      <c r="S84" s="651"/>
      <c r="T84" s="708"/>
    </row>
    <row r="85" spans="1:20" ht="16.5">
      <c r="A85" s="1417" t="s">
        <v>767</v>
      </c>
      <c r="B85" s="709" t="s">
        <v>768</v>
      </c>
      <c r="C85" s="709"/>
      <c r="D85" s="710">
        <v>4.8</v>
      </c>
      <c r="E85" s="1419" t="s">
        <v>767</v>
      </c>
      <c r="F85" s="709" t="s">
        <v>768</v>
      </c>
      <c r="G85" s="709"/>
      <c r="H85" s="710">
        <v>4.2</v>
      </c>
      <c r="I85" s="1419" t="s">
        <v>767</v>
      </c>
      <c r="J85" s="709" t="s">
        <v>768</v>
      </c>
      <c r="K85" s="709"/>
      <c r="L85" s="710">
        <v>4.2</v>
      </c>
      <c r="M85" s="1419" t="s">
        <v>767</v>
      </c>
      <c r="N85" s="709" t="s">
        <v>768</v>
      </c>
      <c r="O85" s="709"/>
      <c r="P85" s="710">
        <v>4.5</v>
      </c>
      <c r="Q85" s="1419" t="s">
        <v>767</v>
      </c>
      <c r="R85" s="709" t="s">
        <v>768</v>
      </c>
      <c r="S85" s="709"/>
      <c r="T85" s="711">
        <v>4.7</v>
      </c>
    </row>
    <row r="86" spans="1:20" ht="16.5" customHeight="1">
      <c r="A86" s="1417"/>
      <c r="B86" s="709" t="s">
        <v>769</v>
      </c>
      <c r="C86" s="709"/>
      <c r="D86" s="710">
        <v>2</v>
      </c>
      <c r="E86" s="1419"/>
      <c r="F86" s="709" t="s">
        <v>769</v>
      </c>
      <c r="G86" s="709"/>
      <c r="H86" s="780">
        <v>2</v>
      </c>
      <c r="I86" s="1419"/>
      <c r="J86" s="709" t="s">
        <v>769</v>
      </c>
      <c r="K86" s="709"/>
      <c r="L86" s="710">
        <v>2.2</v>
      </c>
      <c r="M86" s="1419"/>
      <c r="N86" s="709" t="s">
        <v>769</v>
      </c>
      <c r="O86" s="709"/>
      <c r="P86" s="710">
        <v>2</v>
      </c>
      <c r="Q86" s="1419"/>
      <c r="R86" s="709" t="s">
        <v>769</v>
      </c>
      <c r="S86" s="709"/>
      <c r="T86" s="711">
        <v>2</v>
      </c>
    </row>
    <row r="87" spans="1:20" ht="16.5">
      <c r="A87" s="1417"/>
      <c r="B87" s="709" t="s">
        <v>770</v>
      </c>
      <c r="C87" s="709"/>
      <c r="D87" s="710">
        <v>1.5</v>
      </c>
      <c r="E87" s="1419"/>
      <c r="F87" s="709" t="s">
        <v>770</v>
      </c>
      <c r="G87" s="709"/>
      <c r="H87" s="710">
        <v>2</v>
      </c>
      <c r="I87" s="1419"/>
      <c r="J87" s="709" t="s">
        <v>770</v>
      </c>
      <c r="K87" s="709"/>
      <c r="L87" s="710">
        <v>1.7</v>
      </c>
      <c r="M87" s="1419"/>
      <c r="N87" s="709" t="s">
        <v>770</v>
      </c>
      <c r="O87" s="709"/>
      <c r="P87" s="710">
        <v>2</v>
      </c>
      <c r="Q87" s="1419"/>
      <c r="R87" s="709" t="s">
        <v>770</v>
      </c>
      <c r="S87" s="709"/>
      <c r="T87" s="711">
        <v>1.8</v>
      </c>
    </row>
    <row r="88" spans="1:20" ht="16.5">
      <c r="A88" s="1417"/>
      <c r="B88" s="709" t="s">
        <v>771</v>
      </c>
      <c r="C88" s="709"/>
      <c r="D88" s="710">
        <v>2.5</v>
      </c>
      <c r="E88" s="1419"/>
      <c r="F88" s="709" t="s">
        <v>771</v>
      </c>
      <c r="G88" s="709"/>
      <c r="H88" s="710">
        <v>2.8</v>
      </c>
      <c r="I88" s="1419"/>
      <c r="J88" s="709" t="s">
        <v>771</v>
      </c>
      <c r="K88" s="709"/>
      <c r="L88" s="710">
        <v>2.8</v>
      </c>
      <c r="M88" s="1419"/>
      <c r="N88" s="709" t="s">
        <v>771</v>
      </c>
      <c r="O88" s="709"/>
      <c r="P88" s="710">
        <v>2.7</v>
      </c>
      <c r="Q88" s="1419"/>
      <c r="R88" s="709" t="s">
        <v>771</v>
      </c>
      <c r="S88" s="709"/>
      <c r="T88" s="711">
        <v>2.5</v>
      </c>
    </row>
    <row r="89" spans="1:20" ht="16.5">
      <c r="A89" s="1417"/>
      <c r="B89" s="709" t="s">
        <v>772</v>
      </c>
      <c r="C89" s="709"/>
      <c r="D89" s="710">
        <v>1</v>
      </c>
      <c r="E89" s="1419"/>
      <c r="F89" s="709" t="s">
        <v>772</v>
      </c>
      <c r="G89" s="709"/>
      <c r="H89" s="710">
        <v>0</v>
      </c>
      <c r="I89" s="1419"/>
      <c r="J89" s="709" t="s">
        <v>772</v>
      </c>
      <c r="K89" s="709"/>
      <c r="L89" s="710">
        <v>0</v>
      </c>
      <c r="M89" s="1419"/>
      <c r="N89" s="709" t="s">
        <v>772</v>
      </c>
      <c r="O89" s="709"/>
      <c r="P89" s="710">
        <v>1</v>
      </c>
      <c r="Q89" s="1419"/>
      <c r="R89" s="709" t="s">
        <v>772</v>
      </c>
      <c r="S89" s="709"/>
      <c r="T89" s="711">
        <v>0</v>
      </c>
    </row>
    <row r="90" spans="1:20" ht="17.25" thickBot="1">
      <c r="A90" s="1418"/>
      <c r="B90" s="713" t="s">
        <v>773</v>
      </c>
      <c r="C90" s="713"/>
      <c r="D90" s="714">
        <f>D85*70+D87*25+D89*60+D86*83+D88*45</f>
        <v>712</v>
      </c>
      <c r="E90" s="1420"/>
      <c r="F90" s="713" t="s">
        <v>773</v>
      </c>
      <c r="G90" s="713"/>
      <c r="H90" s="714">
        <f>H85*70+H87*25+H89*60+H86*83+H88*45</f>
        <v>636</v>
      </c>
      <c r="I90" s="1420"/>
      <c r="J90" s="713" t="s">
        <v>773</v>
      </c>
      <c r="K90" s="713"/>
      <c r="L90" s="714">
        <f>L85*70+L87*25+L89*60+L86*83+L88*45</f>
        <v>645.1</v>
      </c>
      <c r="M90" s="1420"/>
      <c r="N90" s="713" t="s">
        <v>773</v>
      </c>
      <c r="O90" s="713"/>
      <c r="P90" s="714">
        <f>P85*70+P87*25+P89*60+P86*83+P88*45</f>
        <v>712.5</v>
      </c>
      <c r="Q90" s="1420"/>
      <c r="R90" s="713" t="s">
        <v>773</v>
      </c>
      <c r="S90" s="713"/>
      <c r="T90" s="715">
        <f>T85*70+T87*25+T89*60+T86*83+T88*45</f>
        <v>652.5</v>
      </c>
    </row>
    <row r="91" spans="1:20" ht="16.5">
      <c r="A91" s="745" t="s">
        <v>2</v>
      </c>
      <c r="B91" s="717"/>
      <c r="C91" s="718"/>
      <c r="D91" s="718"/>
      <c r="E91" s="718"/>
      <c r="F91" s="719"/>
      <c r="G91" s="719"/>
      <c r="H91" s="719"/>
      <c r="I91" s="720"/>
      <c r="J91" s="721"/>
      <c r="K91" s="720"/>
      <c r="L91" s="721"/>
      <c r="M91" s="720"/>
      <c r="N91" s="720"/>
      <c r="O91" s="720"/>
      <c r="P91" s="722"/>
      <c r="Q91" s="723"/>
      <c r="R91" s="724"/>
      <c r="S91" s="724"/>
      <c r="T91" s="724"/>
    </row>
    <row r="92" spans="1:20" ht="16.5">
      <c r="A92" s="746"/>
      <c r="B92" s="727" t="s">
        <v>13</v>
      </c>
      <c r="C92" s="727"/>
      <c r="D92" s="747"/>
      <c r="E92" s="747"/>
      <c r="F92" s="748"/>
      <c r="G92" s="748"/>
      <c r="H92" s="749"/>
      <c r="I92" s="748"/>
      <c r="J92" s="727" t="s">
        <v>690</v>
      </c>
      <c r="K92" s="749" t="s">
        <v>14</v>
      </c>
      <c r="L92" s="750"/>
      <c r="M92" s="137"/>
      <c r="N92" s="138"/>
      <c r="O92" s="139"/>
      <c r="P92" s="751"/>
      <c r="Q92" s="746" t="s">
        <v>15</v>
      </c>
      <c r="R92" s="752"/>
      <c r="S92" s="752"/>
      <c r="T92" s="752"/>
    </row>
  </sheetData>
  <sheetProtection/>
  <mergeCells count="72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Q15:Q22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29:Q37"/>
    <mergeCell ref="A39:A44"/>
    <mergeCell ref="E39:E44"/>
    <mergeCell ref="I39:I44"/>
    <mergeCell ref="M39:M44"/>
    <mergeCell ref="Q39:Q44"/>
    <mergeCell ref="A29:A37"/>
    <mergeCell ref="E29:E37"/>
    <mergeCell ref="I29:I37"/>
    <mergeCell ref="M29:M37"/>
    <mergeCell ref="A47:T47"/>
    <mergeCell ref="A48:A53"/>
    <mergeCell ref="B48:D48"/>
    <mergeCell ref="E48:E53"/>
    <mergeCell ref="F48:H48"/>
    <mergeCell ref="I48:I50"/>
    <mergeCell ref="J48:L48"/>
    <mergeCell ref="M48:M53"/>
    <mergeCell ref="N48:P48"/>
    <mergeCell ref="Q48:Q53"/>
    <mergeCell ref="R48:T48"/>
    <mergeCell ref="I51:I60"/>
    <mergeCell ref="A54:A60"/>
    <mergeCell ref="E54:E60"/>
    <mergeCell ref="M54:M60"/>
    <mergeCell ref="Q54:Q60"/>
    <mergeCell ref="Q61:Q68"/>
    <mergeCell ref="A69:A74"/>
    <mergeCell ref="E69:E74"/>
    <mergeCell ref="I69:I74"/>
    <mergeCell ref="M69:M74"/>
    <mergeCell ref="Q69:Q74"/>
    <mergeCell ref="A61:A68"/>
    <mergeCell ref="E61:E68"/>
    <mergeCell ref="I61:I68"/>
    <mergeCell ref="M61:M68"/>
    <mergeCell ref="Q75:Q83"/>
    <mergeCell ref="A85:A90"/>
    <mergeCell ref="E85:E90"/>
    <mergeCell ref="I85:I90"/>
    <mergeCell ref="M85:M90"/>
    <mergeCell ref="Q85:Q90"/>
    <mergeCell ref="A75:A83"/>
    <mergeCell ref="E75:E83"/>
    <mergeCell ref="I75:I83"/>
    <mergeCell ref="M75:M83"/>
  </mergeCells>
  <printOptions horizontalCentered="1" verticalCentered="1"/>
  <pageMargins left="0.2362204724409449" right="0.2362204724409449" top="0.4724409448818898" bottom="0.4724409448818898" header="0.31496062992125984" footer="0.31496062992125984"/>
  <pageSetup horizontalDpi="600" verticalDpi="600" orientation="landscape" paperSize="9" scale="56" r:id="rId3"/>
  <headerFooter alignWithMargins="0">
    <oddHeader>&amp;L       客戶:桃園縣大竹.新莊國民小學  電話:03-3232917  傳真:03-3233710&amp;C軒泰營養師:溫悅柔 0936505831   03-4200919#253</oddHeader>
  </headerFooter>
  <rowBreaks count="1" manualBreakCount="1">
    <brk id="44" max="20" man="1"/>
  </rowBreaks>
  <colBreaks count="1" manualBreakCount="1">
    <brk id="21" max="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3"/>
  <sheetViews>
    <sheetView view="pageBreakPreview" zoomScale="85" zoomScaleNormal="90" zoomScaleSheetLayoutView="85" zoomScalePageLayoutView="0" workbookViewId="0" topLeftCell="A1">
      <selection activeCell="H42" sqref="H42"/>
    </sheetView>
  </sheetViews>
  <sheetFormatPr defaultColWidth="9.00390625" defaultRowHeight="15.75"/>
  <cols>
    <col min="1" max="1" width="4.25390625" style="0" customWidth="1"/>
    <col min="2" max="2" width="18.625" style="0" customWidth="1"/>
    <col min="3" max="3" width="4.00390625" style="0" hidden="1" customWidth="1"/>
    <col min="4" max="4" width="9.50390625" style="0" customWidth="1"/>
    <col min="5" max="5" width="4.625" style="0" customWidth="1"/>
    <col min="6" max="6" width="18.625" style="0" customWidth="1"/>
    <col min="7" max="7" width="4.00390625" style="0" hidden="1" customWidth="1"/>
    <col min="8" max="8" width="9.50390625" style="0" customWidth="1"/>
    <col min="9" max="9" width="4.625" style="0" customWidth="1"/>
    <col min="10" max="10" width="18.625" style="0" customWidth="1"/>
    <col min="11" max="11" width="4.00390625" style="0" hidden="1" customWidth="1"/>
    <col min="12" max="12" width="9.50390625" style="0" customWidth="1"/>
    <col min="13" max="13" width="4.625" style="0" customWidth="1"/>
    <col min="14" max="14" width="18.625" style="0" customWidth="1"/>
    <col min="15" max="15" width="4.00390625" style="0" hidden="1" customWidth="1"/>
    <col min="16" max="16" width="9.50390625" style="0" customWidth="1"/>
    <col min="17" max="17" width="4.625" style="0" customWidth="1"/>
    <col min="18" max="18" width="18.625" style="0" customWidth="1"/>
    <col min="19" max="19" width="4.50390625" style="0" hidden="1" customWidth="1"/>
    <col min="20" max="20" width="9.50390625" style="0" customWidth="1"/>
    <col min="22" max="22" width="48.875" style="0" customWidth="1"/>
    <col min="23" max="25" width="17.125" style="0" customWidth="1"/>
  </cols>
  <sheetData>
    <row r="1" spans="1:20" ht="26.25" thickBot="1">
      <c r="A1" s="1245" t="s">
        <v>781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7"/>
    </row>
    <row r="2" spans="1:20" ht="16.5" customHeight="1">
      <c r="A2" s="1490" t="s">
        <v>782</v>
      </c>
      <c r="B2" s="1491">
        <v>42086</v>
      </c>
      <c r="C2" s="1491"/>
      <c r="D2" s="1491"/>
      <c r="E2" s="1492" t="s">
        <v>783</v>
      </c>
      <c r="F2" s="1481">
        <f>B2+1</f>
        <v>42087</v>
      </c>
      <c r="G2" s="1481"/>
      <c r="H2" s="1481"/>
      <c r="I2" s="1482" t="s">
        <v>784</v>
      </c>
      <c r="J2" s="1484">
        <f>F2+1</f>
        <v>42088</v>
      </c>
      <c r="K2" s="1484"/>
      <c r="L2" s="1484"/>
      <c r="M2" s="1485" t="s">
        <v>785</v>
      </c>
      <c r="N2" s="1488">
        <f>J2+1</f>
        <v>42089</v>
      </c>
      <c r="O2" s="1488"/>
      <c r="P2" s="1488"/>
      <c r="Q2" s="1476" t="s">
        <v>786</v>
      </c>
      <c r="R2" s="1479">
        <f>N2+1</f>
        <v>42090</v>
      </c>
      <c r="S2" s="1479"/>
      <c r="T2" s="1480"/>
    </row>
    <row r="3" spans="1:20" ht="16.5">
      <c r="A3" s="1466"/>
      <c r="B3" s="783" t="s">
        <v>6</v>
      </c>
      <c r="C3" s="784"/>
      <c r="D3" s="785">
        <v>2125</v>
      </c>
      <c r="E3" s="1493"/>
      <c r="F3" s="786" t="s">
        <v>6</v>
      </c>
      <c r="G3" s="784"/>
      <c r="H3" s="787">
        <f>D3</f>
        <v>2125</v>
      </c>
      <c r="I3" s="1483"/>
      <c r="J3" s="788" t="s">
        <v>6</v>
      </c>
      <c r="K3" s="784"/>
      <c r="L3" s="787">
        <f>H3</f>
        <v>2125</v>
      </c>
      <c r="M3" s="1486"/>
      <c r="N3" s="788" t="s">
        <v>787</v>
      </c>
      <c r="O3" s="784"/>
      <c r="P3" s="787">
        <f>L3-289</f>
        <v>1836</v>
      </c>
      <c r="Q3" s="1477"/>
      <c r="R3" s="788" t="s">
        <v>788</v>
      </c>
      <c r="S3" s="784"/>
      <c r="T3" s="789">
        <v>2080</v>
      </c>
    </row>
    <row r="4" spans="1:20" ht="16.5">
      <c r="A4" s="1466"/>
      <c r="B4" s="786" t="s">
        <v>789</v>
      </c>
      <c r="C4" s="790" t="s">
        <v>790</v>
      </c>
      <c r="D4" s="791" t="s">
        <v>791</v>
      </c>
      <c r="E4" s="1493"/>
      <c r="F4" s="786" t="s">
        <v>789</v>
      </c>
      <c r="G4" s="790" t="s">
        <v>790</v>
      </c>
      <c r="H4" s="791" t="s">
        <v>792</v>
      </c>
      <c r="I4" s="1483"/>
      <c r="J4" s="786" t="s">
        <v>789</v>
      </c>
      <c r="K4" s="790" t="s">
        <v>790</v>
      </c>
      <c r="L4" s="791" t="s">
        <v>792</v>
      </c>
      <c r="M4" s="1486"/>
      <c r="N4" s="786" t="s">
        <v>789</v>
      </c>
      <c r="O4" s="790" t="s">
        <v>790</v>
      </c>
      <c r="P4" s="791" t="s">
        <v>792</v>
      </c>
      <c r="Q4" s="1477"/>
      <c r="R4" s="786" t="s">
        <v>789</v>
      </c>
      <c r="S4" s="790" t="s">
        <v>790</v>
      </c>
      <c r="T4" s="792" t="s">
        <v>792</v>
      </c>
    </row>
    <row r="5" spans="1:20" ht="16.5" customHeight="1">
      <c r="A5" s="1466"/>
      <c r="B5" s="793" t="s">
        <v>793</v>
      </c>
      <c r="C5" s="794">
        <v>47</v>
      </c>
      <c r="D5" s="339">
        <v>120</v>
      </c>
      <c r="E5" s="1493"/>
      <c r="F5" s="793" t="s">
        <v>793</v>
      </c>
      <c r="G5" s="794">
        <v>47</v>
      </c>
      <c r="H5" s="339">
        <f>G5*$D$3/1000</f>
        <v>99.875</v>
      </c>
      <c r="I5" s="1373" t="s">
        <v>794</v>
      </c>
      <c r="J5" s="112" t="s">
        <v>795</v>
      </c>
      <c r="K5" s="121"/>
      <c r="L5" s="339" t="s">
        <v>796</v>
      </c>
      <c r="M5" s="1486"/>
      <c r="N5" s="793" t="s">
        <v>793</v>
      </c>
      <c r="O5" s="794">
        <v>47</v>
      </c>
      <c r="P5" s="451">
        <v>90</v>
      </c>
      <c r="Q5" s="1477"/>
      <c r="R5" s="793" t="s">
        <v>793</v>
      </c>
      <c r="S5" s="794">
        <v>47</v>
      </c>
      <c r="T5" s="782">
        <f>S5*$D$3/1000</f>
        <v>99.875</v>
      </c>
    </row>
    <row r="6" spans="1:20" ht="16.5">
      <c r="A6" s="1466"/>
      <c r="B6" s="795" t="s">
        <v>797</v>
      </c>
      <c r="C6" s="794"/>
      <c r="D6" s="620" t="s">
        <v>798</v>
      </c>
      <c r="E6" s="1493"/>
      <c r="F6" s="795" t="s">
        <v>799</v>
      </c>
      <c r="G6" s="794">
        <v>14</v>
      </c>
      <c r="H6" s="339">
        <f>G6*$D$3/1000</f>
        <v>29.75</v>
      </c>
      <c r="I6" s="1374"/>
      <c r="J6" s="112" t="s">
        <v>800</v>
      </c>
      <c r="K6" s="121"/>
      <c r="L6" s="339" t="s">
        <v>801</v>
      </c>
      <c r="M6" s="1486"/>
      <c r="N6" s="795" t="s">
        <v>799</v>
      </c>
      <c r="O6" s="794">
        <v>14</v>
      </c>
      <c r="P6" s="451">
        <v>30</v>
      </c>
      <c r="Q6" s="1477"/>
      <c r="R6" s="795" t="s">
        <v>799</v>
      </c>
      <c r="S6" s="794">
        <v>14</v>
      </c>
      <c r="T6" s="782">
        <v>25</v>
      </c>
    </row>
    <row r="7" spans="1:20" ht="16.5">
      <c r="A7" s="1467"/>
      <c r="B7" s="853"/>
      <c r="C7" s="788"/>
      <c r="D7" s="854"/>
      <c r="E7" s="1494"/>
      <c r="F7" s="796"/>
      <c r="G7" s="797"/>
      <c r="H7" s="798"/>
      <c r="I7" s="1374"/>
      <c r="J7" s="112"/>
      <c r="K7" s="121"/>
      <c r="L7" s="339"/>
      <c r="M7" s="1487"/>
      <c r="N7" s="793"/>
      <c r="O7" s="797"/>
      <c r="P7" s="798"/>
      <c r="Q7" s="1478"/>
      <c r="R7" s="793" t="s">
        <v>802</v>
      </c>
      <c r="S7" s="794"/>
      <c r="T7" s="782">
        <v>9</v>
      </c>
    </row>
    <row r="8" spans="1:20" ht="16.5" customHeight="1">
      <c r="A8" s="1242" t="s">
        <v>803</v>
      </c>
      <c r="B8" s="204" t="s">
        <v>804</v>
      </c>
      <c r="C8" s="436">
        <v>65</v>
      </c>
      <c r="D8" s="460">
        <f>C8*$D$3/1000</f>
        <v>138.125</v>
      </c>
      <c r="E8" s="1239" t="s">
        <v>805</v>
      </c>
      <c r="F8" s="112" t="s">
        <v>806</v>
      </c>
      <c r="G8" s="4">
        <v>50</v>
      </c>
      <c r="H8" s="451">
        <f>G8*$H$3/1000</f>
        <v>106.25</v>
      </c>
      <c r="I8" s="1374"/>
      <c r="J8" s="112" t="s">
        <v>807</v>
      </c>
      <c r="K8" s="121"/>
      <c r="L8" s="339" t="s">
        <v>808</v>
      </c>
      <c r="M8" s="1272" t="s">
        <v>809</v>
      </c>
      <c r="N8" s="1" t="s">
        <v>810</v>
      </c>
      <c r="O8" s="225">
        <v>76</v>
      </c>
      <c r="P8" s="339">
        <f>O8*$P$3/1000</f>
        <v>139.536</v>
      </c>
      <c r="Q8" s="1239" t="s">
        <v>811</v>
      </c>
      <c r="R8" s="113" t="s">
        <v>812</v>
      </c>
      <c r="S8" s="4">
        <v>80</v>
      </c>
      <c r="T8" s="454">
        <f>S8*$T$3/1000</f>
        <v>166.4</v>
      </c>
    </row>
    <row r="9" spans="1:20" ht="16.5" customHeight="1">
      <c r="A9" s="1243"/>
      <c r="B9" s="204" t="s">
        <v>813</v>
      </c>
      <c r="C9" s="436">
        <v>22.5</v>
      </c>
      <c r="D9" s="460">
        <v>20</v>
      </c>
      <c r="E9" s="1240"/>
      <c r="F9" s="626" t="s">
        <v>814</v>
      </c>
      <c r="G9" s="629">
        <v>20</v>
      </c>
      <c r="H9" s="801">
        <f>G9*$H$3/1000</f>
        <v>42.5</v>
      </c>
      <c r="I9" s="1374"/>
      <c r="J9" s="112"/>
      <c r="K9" s="121"/>
      <c r="L9" s="339"/>
      <c r="M9" s="1273"/>
      <c r="N9" s="1" t="s">
        <v>815</v>
      </c>
      <c r="O9" s="227"/>
      <c r="P9" s="339"/>
      <c r="Q9" s="1240"/>
      <c r="R9" s="113" t="s">
        <v>816</v>
      </c>
      <c r="S9" s="12"/>
      <c r="T9" s="782" t="s">
        <v>817</v>
      </c>
    </row>
    <row r="10" spans="1:20" ht="16.5" customHeight="1">
      <c r="A10" s="1243"/>
      <c r="B10" s="855" t="s">
        <v>818</v>
      </c>
      <c r="C10" s="436">
        <v>14</v>
      </c>
      <c r="D10" s="460">
        <f>C10*$D$3/1000</f>
        <v>29.75</v>
      </c>
      <c r="E10" s="1240"/>
      <c r="F10" s="628" t="s">
        <v>819</v>
      </c>
      <c r="G10" s="628">
        <v>15</v>
      </c>
      <c r="H10" s="802">
        <f>G10*$H$3/1000</f>
        <v>31.875</v>
      </c>
      <c r="I10" s="1374"/>
      <c r="J10" s="112"/>
      <c r="K10" s="188"/>
      <c r="L10" s="803"/>
      <c r="M10" s="1273"/>
      <c r="N10" s="204" t="s">
        <v>814</v>
      </c>
      <c r="O10" s="4">
        <v>15</v>
      </c>
      <c r="P10" s="451">
        <f>O10*$P$3/1000</f>
        <v>27.54</v>
      </c>
      <c r="Q10" s="1240"/>
      <c r="R10" s="113"/>
      <c r="S10" s="4"/>
      <c r="T10" s="782">
        <f>S10*$T$3/1000</f>
        <v>0</v>
      </c>
    </row>
    <row r="11" spans="1:20" ht="16.5" customHeight="1">
      <c r="A11" s="1243"/>
      <c r="B11" s="856" t="s">
        <v>820</v>
      </c>
      <c r="C11" s="857">
        <v>2</v>
      </c>
      <c r="D11" s="858" t="s">
        <v>821</v>
      </c>
      <c r="E11" s="1240"/>
      <c r="F11" s="186" t="s">
        <v>822</v>
      </c>
      <c r="G11" s="630">
        <v>8.4</v>
      </c>
      <c r="H11" s="805">
        <f>G11*$H$3/1000</f>
        <v>17.85</v>
      </c>
      <c r="I11" s="1374"/>
      <c r="J11" s="461"/>
      <c r="K11" s="189"/>
      <c r="L11" s="339"/>
      <c r="M11" s="1273"/>
      <c r="N11" s="204" t="s">
        <v>823</v>
      </c>
      <c r="O11" s="4">
        <v>8</v>
      </c>
      <c r="P11" s="451">
        <f>O11*$P$3/1000</f>
        <v>14.688</v>
      </c>
      <c r="Q11" s="1240"/>
      <c r="R11" s="113"/>
      <c r="S11" s="4"/>
      <c r="T11" s="782"/>
    </row>
    <row r="12" spans="1:20" ht="16.5" customHeight="1">
      <c r="A12" s="1243"/>
      <c r="B12" s="856" t="s">
        <v>824</v>
      </c>
      <c r="C12" s="859">
        <v>1.2</v>
      </c>
      <c r="D12" s="460">
        <f>C12*$D$3/1000</f>
        <v>2.55</v>
      </c>
      <c r="E12" s="1240"/>
      <c r="F12" s="461" t="s">
        <v>825</v>
      </c>
      <c r="G12" s="4">
        <v>1</v>
      </c>
      <c r="H12" s="339">
        <f>G12*$K$3/1000</f>
        <v>0</v>
      </c>
      <c r="I12" s="1374"/>
      <c r="J12" s="112"/>
      <c r="K12" s="189"/>
      <c r="L12" s="339"/>
      <c r="M12" s="1273"/>
      <c r="N12" s="120" t="s">
        <v>826</v>
      </c>
      <c r="O12" s="225">
        <v>8</v>
      </c>
      <c r="P12" s="339">
        <f>O12*$P$3/1000</f>
        <v>14.688</v>
      </c>
      <c r="Q12" s="1240"/>
      <c r="R12" s="113"/>
      <c r="S12" s="4"/>
      <c r="T12" s="782"/>
    </row>
    <row r="13" spans="1:20" ht="16.5" customHeight="1">
      <c r="A13" s="1243"/>
      <c r="B13" s="806" t="s">
        <v>1073</v>
      </c>
      <c r="C13" s="799">
        <v>0.8</v>
      </c>
      <c r="D13" s="339">
        <v>15</v>
      </c>
      <c r="E13" s="1240"/>
      <c r="F13" s="112"/>
      <c r="G13" s="8"/>
      <c r="H13" s="339">
        <f>G13*$D$3/1000</f>
        <v>0</v>
      </c>
      <c r="I13" s="1374"/>
      <c r="J13" s="807"/>
      <c r="K13" s="189"/>
      <c r="L13" s="187"/>
      <c r="M13" s="1273"/>
      <c r="N13" s="120" t="s">
        <v>827</v>
      </c>
      <c r="O13" s="225">
        <v>10</v>
      </c>
      <c r="P13" s="339">
        <f>O13*$P$3/1000</f>
        <v>18.36</v>
      </c>
      <c r="Q13" s="1240"/>
      <c r="R13" s="113"/>
      <c r="S13" s="8"/>
      <c r="T13" s="808"/>
    </row>
    <row r="14" spans="1:20" ht="16.5">
      <c r="A14" s="1244"/>
      <c r="B14" s="124" t="s">
        <v>828</v>
      </c>
      <c r="C14" s="125">
        <f>SUM(C8:C13)</f>
        <v>105.5</v>
      </c>
      <c r="D14" s="125">
        <f>SUM(D8:D13)</f>
        <v>205.425</v>
      </c>
      <c r="E14" s="1241"/>
      <c r="F14" s="229" t="s">
        <v>828</v>
      </c>
      <c r="G14" s="235">
        <f>SUM(G8:G13)</f>
        <v>94.4</v>
      </c>
      <c r="H14" s="235">
        <f>SUM(H8:H13)</f>
        <v>198.475</v>
      </c>
      <c r="I14" s="1375"/>
      <c r="J14" s="124" t="s">
        <v>828</v>
      </c>
      <c r="K14" s="125">
        <f>SUM(K5:K13)</f>
        <v>0</v>
      </c>
      <c r="L14" s="125">
        <f>SUM(L5:L13)</f>
        <v>0</v>
      </c>
      <c r="M14" s="1274"/>
      <c r="N14" s="191" t="s">
        <v>16</v>
      </c>
      <c r="O14" s="190">
        <v>0</v>
      </c>
      <c r="P14" s="125">
        <f>SUM(P8:P13)</f>
        <v>214.81199999999995</v>
      </c>
      <c r="Q14" s="1241"/>
      <c r="R14" s="124" t="s">
        <v>828</v>
      </c>
      <c r="S14" s="125">
        <f>SUM(S8:S13)</f>
        <v>80</v>
      </c>
      <c r="T14" s="126">
        <f>SUM(T8:T13)</f>
        <v>166.4</v>
      </c>
    </row>
    <row r="15" spans="1:20" ht="16.5" customHeight="1">
      <c r="A15" s="1475" t="s">
        <v>829</v>
      </c>
      <c r="B15" s="205" t="s">
        <v>830</v>
      </c>
      <c r="C15" s="866">
        <v>11.5</v>
      </c>
      <c r="D15" s="846">
        <f>C15*$D$3/1000</f>
        <v>24.4375</v>
      </c>
      <c r="E15" s="1495" t="s">
        <v>831</v>
      </c>
      <c r="F15" s="886" t="s">
        <v>832</v>
      </c>
      <c r="G15" s="885">
        <v>5.5</v>
      </c>
      <c r="H15" s="846">
        <f>G15*$H$3/1000</f>
        <v>11.6875</v>
      </c>
      <c r="I15" s="1495" t="s">
        <v>833</v>
      </c>
      <c r="J15" s="847" t="s">
        <v>834</v>
      </c>
      <c r="K15" s="866">
        <v>43.5</v>
      </c>
      <c r="L15" s="846">
        <v>114</v>
      </c>
      <c r="M15" s="1498" t="s">
        <v>835</v>
      </c>
      <c r="N15" s="864" t="s">
        <v>836</v>
      </c>
      <c r="O15" s="119">
        <v>11.5</v>
      </c>
      <c r="P15" s="339">
        <f>O15*$P$3/1000</f>
        <v>21.114</v>
      </c>
      <c r="Q15" s="1239" t="s">
        <v>837</v>
      </c>
      <c r="R15" s="855" t="s">
        <v>838</v>
      </c>
      <c r="S15" s="436">
        <v>50</v>
      </c>
      <c r="T15" s="454">
        <f>S15*$T$3/1000</f>
        <v>104</v>
      </c>
    </row>
    <row r="16" spans="1:20" ht="16.5">
      <c r="A16" s="1475"/>
      <c r="B16" s="205" t="s">
        <v>839</v>
      </c>
      <c r="C16" s="866">
        <v>65</v>
      </c>
      <c r="D16" s="880">
        <f>C16*$D$3/1000</f>
        <v>138.125</v>
      </c>
      <c r="E16" s="1496"/>
      <c r="F16" s="886" t="s">
        <v>840</v>
      </c>
      <c r="G16" s="885">
        <v>84.5</v>
      </c>
      <c r="H16" s="846">
        <f>G16*$H$3/1000</f>
        <v>179.5625</v>
      </c>
      <c r="I16" s="1496"/>
      <c r="J16" s="847" t="s">
        <v>841</v>
      </c>
      <c r="K16" s="866">
        <v>51.5</v>
      </c>
      <c r="L16" s="846">
        <v>90</v>
      </c>
      <c r="M16" s="1498"/>
      <c r="N16" s="864" t="s">
        <v>842</v>
      </c>
      <c r="O16" s="781">
        <v>25</v>
      </c>
      <c r="P16" s="339">
        <f>O16*$P$3/1000</f>
        <v>45.9</v>
      </c>
      <c r="Q16" s="1240"/>
      <c r="R16" s="471" t="s">
        <v>843</v>
      </c>
      <c r="S16" s="4">
        <v>5</v>
      </c>
      <c r="T16" s="454">
        <f>S16*$D$3/1000</f>
        <v>10.625</v>
      </c>
    </row>
    <row r="17" spans="1:20" ht="16.5">
      <c r="A17" s="1475"/>
      <c r="B17" s="205" t="s">
        <v>844</v>
      </c>
      <c r="C17" s="866">
        <v>3</v>
      </c>
      <c r="D17" s="880">
        <f>C17*$D$3/1000</f>
        <v>6.375</v>
      </c>
      <c r="E17" s="1496"/>
      <c r="F17" s="886" t="s">
        <v>845</v>
      </c>
      <c r="G17" s="887">
        <v>0.5</v>
      </c>
      <c r="H17" s="846">
        <v>2</v>
      </c>
      <c r="I17" s="1496"/>
      <c r="J17" s="847" t="s">
        <v>846</v>
      </c>
      <c r="K17" s="866"/>
      <c r="L17" s="846" t="s">
        <v>847</v>
      </c>
      <c r="M17" s="1498"/>
      <c r="N17" s="864" t="s">
        <v>848</v>
      </c>
      <c r="O17" s="119">
        <v>5.5</v>
      </c>
      <c r="P17" s="339">
        <f>O17*$P$3/1000</f>
        <v>10.098</v>
      </c>
      <c r="Q17" s="1240"/>
      <c r="R17" s="471" t="s">
        <v>849</v>
      </c>
      <c r="S17" s="4">
        <v>5</v>
      </c>
      <c r="T17" s="454">
        <f>S17*$D$3/1000</f>
        <v>10.625</v>
      </c>
    </row>
    <row r="18" spans="1:29" ht="16.5">
      <c r="A18" s="1475"/>
      <c r="B18" s="205" t="s">
        <v>850</v>
      </c>
      <c r="C18" s="866">
        <v>6</v>
      </c>
      <c r="D18" s="846">
        <f>C18*$D$3/1000</f>
        <v>12.75</v>
      </c>
      <c r="E18" s="1496"/>
      <c r="F18" s="888" t="s">
        <v>851</v>
      </c>
      <c r="G18" s="889">
        <v>2</v>
      </c>
      <c r="H18" s="890">
        <v>2</v>
      </c>
      <c r="I18" s="1496"/>
      <c r="J18" s="847"/>
      <c r="K18" s="866"/>
      <c r="L18" s="846"/>
      <c r="M18" s="1498"/>
      <c r="N18" s="864" t="s">
        <v>822</v>
      </c>
      <c r="O18" s="119">
        <v>5.5</v>
      </c>
      <c r="P18" s="339">
        <f>O18*$P$3/1000</f>
        <v>10.098</v>
      </c>
      <c r="Q18" s="1240"/>
      <c r="R18" s="855" t="s">
        <v>852</v>
      </c>
      <c r="S18" s="436">
        <v>30</v>
      </c>
      <c r="T18" s="454">
        <f>S18*$D$3/1000</f>
        <v>63.75</v>
      </c>
      <c r="V18" s="144"/>
      <c r="W18" s="144"/>
      <c r="X18" s="144"/>
      <c r="Y18" s="144"/>
      <c r="Z18" s="144"/>
      <c r="AA18" s="144"/>
      <c r="AB18" s="144"/>
      <c r="AC18" s="144"/>
    </row>
    <row r="19" spans="1:29" ht="16.5">
      <c r="A19" s="1475"/>
      <c r="B19" s="205" t="s">
        <v>853</v>
      </c>
      <c r="C19" s="873"/>
      <c r="D19" s="846"/>
      <c r="E19" s="1496"/>
      <c r="F19" s="891" t="s">
        <v>854</v>
      </c>
      <c r="G19" s="891">
        <v>0.5</v>
      </c>
      <c r="H19" s="890">
        <f>G19*$H$3/1000</f>
        <v>1.0625</v>
      </c>
      <c r="I19" s="1496"/>
      <c r="J19" s="847"/>
      <c r="K19" s="850"/>
      <c r="L19" s="846"/>
      <c r="M19" s="1498"/>
      <c r="N19" s="864" t="s">
        <v>855</v>
      </c>
      <c r="O19" s="12">
        <v>5</v>
      </c>
      <c r="P19" s="339">
        <f>O19*$P$3/1000</f>
        <v>9.18</v>
      </c>
      <c r="Q19" s="1240"/>
      <c r="R19" s="860" t="s">
        <v>856</v>
      </c>
      <c r="S19" s="436">
        <v>2</v>
      </c>
      <c r="T19" s="466">
        <v>76</v>
      </c>
      <c r="V19" s="144"/>
      <c r="W19" s="144"/>
      <c r="X19" s="144"/>
      <c r="Y19" s="144"/>
      <c r="Z19" s="144"/>
      <c r="AA19" s="144"/>
      <c r="AB19" s="144"/>
      <c r="AC19" s="144"/>
    </row>
    <row r="20" spans="1:29" ht="21.75" customHeight="1">
      <c r="A20" s="1475"/>
      <c r="B20" s="222"/>
      <c r="C20" s="850"/>
      <c r="D20" s="892"/>
      <c r="E20" s="1496"/>
      <c r="F20" s="891"/>
      <c r="G20" s="891"/>
      <c r="H20" s="891"/>
      <c r="I20" s="1496"/>
      <c r="J20" s="847"/>
      <c r="K20" s="850"/>
      <c r="L20" s="893"/>
      <c r="M20" s="1498"/>
      <c r="N20" s="865" t="s">
        <v>1074</v>
      </c>
      <c r="O20" s="7"/>
      <c r="P20" s="488"/>
      <c r="Q20" s="1240"/>
      <c r="R20" s="528"/>
      <c r="S20" s="436"/>
      <c r="T20" s="466"/>
      <c r="V20" s="810"/>
      <c r="W20" s="810"/>
      <c r="X20" s="810"/>
      <c r="Y20" s="811"/>
      <c r="Z20" s="144"/>
      <c r="AA20" s="144"/>
      <c r="AB20" s="144"/>
      <c r="AC20" s="144"/>
    </row>
    <row r="21" spans="1:29" ht="23.25">
      <c r="A21" s="1475"/>
      <c r="B21" s="113"/>
      <c r="C21" s="850"/>
      <c r="D21" s="846">
        <f>C21*$D$3/1000</f>
        <v>0</v>
      </c>
      <c r="E21" s="1496"/>
      <c r="F21" s="894"/>
      <c r="G21" s="895"/>
      <c r="H21" s="896">
        <f>G21*$D$3/1000</f>
        <v>0</v>
      </c>
      <c r="I21" s="1496"/>
      <c r="J21" s="897"/>
      <c r="K21" s="850"/>
      <c r="L21" s="846"/>
      <c r="M21" s="1498"/>
      <c r="N21" s="897"/>
      <c r="O21" s="9"/>
      <c r="P21" s="339">
        <f>O21*$D$3/1000</f>
        <v>0</v>
      </c>
      <c r="Q21" s="1240"/>
      <c r="R21" s="861" t="s">
        <v>857</v>
      </c>
      <c r="S21" s="394"/>
      <c r="T21" s="454">
        <f>S21*$D$3/1000</f>
        <v>0</v>
      </c>
      <c r="V21" s="812"/>
      <c r="W21" s="256"/>
      <c r="X21" s="257"/>
      <c r="Y21" s="258"/>
      <c r="Z21" s="144"/>
      <c r="AA21" s="144"/>
      <c r="AB21" s="144"/>
      <c r="AC21" s="144"/>
    </row>
    <row r="22" spans="1:29" ht="23.25">
      <c r="A22" s="1475"/>
      <c r="B22" s="124" t="s">
        <v>828</v>
      </c>
      <c r="C22" s="852">
        <f>SUM(C15:C21)</f>
        <v>85.5</v>
      </c>
      <c r="D22" s="852">
        <f>SUM(D15:D21)</f>
        <v>181.6875</v>
      </c>
      <c r="E22" s="1497"/>
      <c r="F22" s="851" t="s">
        <v>828</v>
      </c>
      <c r="G22" s="852">
        <f>SUM(G15:G21)</f>
        <v>93</v>
      </c>
      <c r="H22" s="852">
        <f>SUM(H15:H21)</f>
        <v>196.3125</v>
      </c>
      <c r="I22" s="1497"/>
      <c r="J22" s="851"/>
      <c r="K22" s="852"/>
      <c r="L22" s="852"/>
      <c r="M22" s="1498"/>
      <c r="N22" s="851" t="s">
        <v>828</v>
      </c>
      <c r="O22" s="125">
        <f>SUM(O15:O21)</f>
        <v>52.5</v>
      </c>
      <c r="P22" s="125">
        <f>SUM(P15:P21)</f>
        <v>96.38999999999999</v>
      </c>
      <c r="Q22" s="1241"/>
      <c r="R22" s="468" t="s">
        <v>828</v>
      </c>
      <c r="S22" s="469">
        <f>SUM(S15:S21)</f>
        <v>92</v>
      </c>
      <c r="T22" s="469">
        <f>SUM(T15:T21)</f>
        <v>265</v>
      </c>
      <c r="V22" s="812"/>
      <c r="W22" s="256"/>
      <c r="X22" s="257"/>
      <c r="Y22" s="258"/>
      <c r="Z22" s="144"/>
      <c r="AA22" s="144"/>
      <c r="AB22" s="144"/>
      <c r="AC22" s="144"/>
    </row>
    <row r="23" spans="1:29" ht="15.75" customHeight="1">
      <c r="A23" s="1465" t="s">
        <v>858</v>
      </c>
      <c r="B23" s="113" t="s">
        <v>842</v>
      </c>
      <c r="C23" s="898">
        <v>73</v>
      </c>
      <c r="D23" s="880">
        <f>C23*$D$3/1000</f>
        <v>155.125</v>
      </c>
      <c r="E23" s="1468" t="s">
        <v>859</v>
      </c>
      <c r="F23" s="897" t="s">
        <v>860</v>
      </c>
      <c r="G23" s="898">
        <v>75.5</v>
      </c>
      <c r="H23" s="846">
        <f>G23*$D$3/1000</f>
        <v>160.4375</v>
      </c>
      <c r="I23" s="1471" t="s">
        <v>858</v>
      </c>
      <c r="J23" s="897" t="s">
        <v>861</v>
      </c>
      <c r="K23" s="898">
        <v>73</v>
      </c>
      <c r="L23" s="846">
        <v>160</v>
      </c>
      <c r="M23" s="1468" t="s">
        <v>859</v>
      </c>
      <c r="N23" s="897" t="s">
        <v>862</v>
      </c>
      <c r="O23" s="813">
        <v>75</v>
      </c>
      <c r="P23" s="339">
        <f>O23*$P$3/1000</f>
        <v>137.7</v>
      </c>
      <c r="Q23" s="1471" t="s">
        <v>858</v>
      </c>
      <c r="R23" s="113" t="s">
        <v>863</v>
      </c>
      <c r="S23" s="813">
        <v>75</v>
      </c>
      <c r="T23" s="782">
        <f>S23*$T$3/1000</f>
        <v>156</v>
      </c>
      <c r="V23" s="812"/>
      <c r="W23" s="256"/>
      <c r="X23" s="257"/>
      <c r="Y23" s="258"/>
      <c r="Z23" s="144"/>
      <c r="AA23" s="144"/>
      <c r="AB23" s="144"/>
      <c r="AC23" s="144"/>
    </row>
    <row r="24" spans="1:29" ht="15.75" customHeight="1">
      <c r="A24" s="1466"/>
      <c r="B24" s="113" t="s">
        <v>864</v>
      </c>
      <c r="C24" s="866">
        <v>0.5</v>
      </c>
      <c r="D24" s="846">
        <f>C24*$D$3/1000</f>
        <v>1.0625</v>
      </c>
      <c r="E24" s="1469"/>
      <c r="F24" s="897" t="s">
        <v>845</v>
      </c>
      <c r="G24" s="866">
        <v>0.5</v>
      </c>
      <c r="H24" s="846">
        <f>G24*$D$3/1000</f>
        <v>1.0625</v>
      </c>
      <c r="I24" s="1472"/>
      <c r="J24" s="897" t="s">
        <v>864</v>
      </c>
      <c r="K24" s="866">
        <v>0.5</v>
      </c>
      <c r="L24" s="846">
        <f>K24*$D$3/1000</f>
        <v>1.0625</v>
      </c>
      <c r="M24" s="1469"/>
      <c r="N24" s="897" t="s">
        <v>845</v>
      </c>
      <c r="O24" s="119">
        <v>0.5</v>
      </c>
      <c r="P24" s="339">
        <f>O24*$D$3/1000</f>
        <v>1.0625</v>
      </c>
      <c r="Q24" s="1472"/>
      <c r="R24" s="113" t="s">
        <v>864</v>
      </c>
      <c r="S24" s="119">
        <v>0.5</v>
      </c>
      <c r="T24" s="782">
        <f>S24*$D$3/1000</f>
        <v>1.0625</v>
      </c>
      <c r="V24" s="812"/>
      <c r="W24" s="256"/>
      <c r="X24" s="257"/>
      <c r="Y24" s="258"/>
      <c r="Z24" s="144"/>
      <c r="AA24" s="144"/>
      <c r="AB24" s="144"/>
      <c r="AC24" s="144"/>
    </row>
    <row r="25" spans="1:29" ht="15.75" customHeight="1" thickBot="1">
      <c r="A25" s="1466"/>
      <c r="B25" s="113" t="s">
        <v>822</v>
      </c>
      <c r="C25" s="866">
        <v>4.5</v>
      </c>
      <c r="D25" s="846">
        <f>C25*$D$3/1000</f>
        <v>9.5625</v>
      </c>
      <c r="E25" s="1469"/>
      <c r="F25" s="897" t="s">
        <v>822</v>
      </c>
      <c r="G25" s="899"/>
      <c r="H25" s="846">
        <v>10</v>
      </c>
      <c r="I25" s="1472"/>
      <c r="J25" s="900"/>
      <c r="K25" s="901"/>
      <c r="L25" s="890"/>
      <c r="M25" s="1469"/>
      <c r="N25" s="897"/>
      <c r="O25" s="797"/>
      <c r="P25" s="127"/>
      <c r="Q25" s="1472"/>
      <c r="R25" s="113"/>
      <c r="S25" s="119"/>
      <c r="T25" s="782"/>
      <c r="V25" s="812"/>
      <c r="W25" s="256"/>
      <c r="X25" s="259"/>
      <c r="Y25" s="260"/>
      <c r="Z25" s="144"/>
      <c r="AA25" s="144"/>
      <c r="AB25" s="144"/>
      <c r="AC25" s="144"/>
    </row>
    <row r="26" spans="1:29" ht="15.75" customHeight="1">
      <c r="A26" s="1466"/>
      <c r="B26" s="113"/>
      <c r="C26" s="866"/>
      <c r="D26" s="902"/>
      <c r="E26" s="1469"/>
      <c r="F26" s="897" t="s">
        <v>0</v>
      </c>
      <c r="G26" s="899"/>
      <c r="H26" s="902"/>
      <c r="I26" s="1473"/>
      <c r="J26" s="903" t="s">
        <v>865</v>
      </c>
      <c r="K26" s="904">
        <v>19</v>
      </c>
      <c r="L26" s="905">
        <f>K26*$D$3/1000</f>
        <v>40.375</v>
      </c>
      <c r="M26" s="1469"/>
      <c r="N26" s="897"/>
      <c r="O26" s="797"/>
      <c r="P26" s="130"/>
      <c r="Q26" s="1472"/>
      <c r="R26" s="113"/>
      <c r="S26" s="119"/>
      <c r="T26" s="133"/>
      <c r="V26" s="812"/>
      <c r="W26" s="815"/>
      <c r="X26" s="816"/>
      <c r="Y26" s="369"/>
      <c r="Z26" s="144"/>
      <c r="AA26" s="144"/>
      <c r="AB26" s="144"/>
      <c r="AC26" s="144"/>
    </row>
    <row r="27" spans="1:29" ht="15.75" customHeight="1" thickBot="1">
      <c r="A27" s="1466"/>
      <c r="B27" s="113"/>
      <c r="C27" s="866"/>
      <c r="D27" s="902"/>
      <c r="E27" s="1469"/>
      <c r="F27" s="897"/>
      <c r="G27" s="899"/>
      <c r="H27" s="846"/>
      <c r="I27" s="1473"/>
      <c r="J27" s="906" t="s">
        <v>866</v>
      </c>
      <c r="K27" s="907"/>
      <c r="L27" s="908" t="s">
        <v>867</v>
      </c>
      <c r="M27" s="1469"/>
      <c r="N27" s="897" t="s">
        <v>0</v>
      </c>
      <c r="O27" s="797"/>
      <c r="P27" s="130"/>
      <c r="Q27" s="1472"/>
      <c r="R27" s="113"/>
      <c r="S27" s="119"/>
      <c r="T27" s="133"/>
      <c r="V27" s="812"/>
      <c r="W27" s="261"/>
      <c r="X27" s="252"/>
      <c r="Y27" s="369"/>
      <c r="Z27" s="144"/>
      <c r="AA27" s="144"/>
      <c r="AB27" s="144"/>
      <c r="AC27" s="144"/>
    </row>
    <row r="28" spans="1:29" ht="15.75" customHeight="1">
      <c r="A28" s="1467"/>
      <c r="B28" s="124" t="s">
        <v>828</v>
      </c>
      <c r="C28" s="852">
        <f>SUM(C21:C28)</f>
        <v>0</v>
      </c>
      <c r="D28" s="852">
        <f>SUM(D21:D28)</f>
        <v>0</v>
      </c>
      <c r="E28" s="1470"/>
      <c r="F28" s="900"/>
      <c r="G28" s="909"/>
      <c r="H28" s="902"/>
      <c r="I28" s="1474"/>
      <c r="J28" s="910" t="s">
        <v>828</v>
      </c>
      <c r="K28" s="911">
        <f>SUM(K21:K28)</f>
        <v>0</v>
      </c>
      <c r="L28" s="911">
        <f>SUM(L21:L28)</f>
        <v>0</v>
      </c>
      <c r="M28" s="1470"/>
      <c r="N28" s="897"/>
      <c r="O28" s="11"/>
      <c r="P28" s="130"/>
      <c r="Q28" s="1474"/>
      <c r="R28" s="124" t="s">
        <v>828</v>
      </c>
      <c r="S28" s="125">
        <f>SUM(S21:S28)</f>
        <v>0</v>
      </c>
      <c r="T28" s="126">
        <f>SUM(T21:T28)</f>
        <v>0</v>
      </c>
      <c r="V28" s="812" t="s">
        <v>385</v>
      </c>
      <c r="W28" s="262"/>
      <c r="X28" s="254"/>
      <c r="Y28" s="254"/>
      <c r="Z28" s="144"/>
      <c r="AA28" s="144"/>
      <c r="AB28" s="144"/>
      <c r="AC28" s="144"/>
    </row>
    <row r="29" spans="1:29" ht="16.5" customHeight="1">
      <c r="A29" s="1407" t="s">
        <v>780</v>
      </c>
      <c r="B29" s="112" t="s">
        <v>129</v>
      </c>
      <c r="C29" s="119">
        <v>28</v>
      </c>
      <c r="D29" s="339">
        <f>C29*$D$3/1000</f>
        <v>59.5</v>
      </c>
      <c r="E29" s="1285" t="s">
        <v>868</v>
      </c>
      <c r="F29" s="112" t="s">
        <v>869</v>
      </c>
      <c r="G29" s="115">
        <v>10</v>
      </c>
      <c r="H29" s="346">
        <f>G29*$H$3/1000</f>
        <v>21.25</v>
      </c>
      <c r="I29" s="1293" t="s">
        <v>870</v>
      </c>
      <c r="J29" s="112" t="s">
        <v>871</v>
      </c>
      <c r="K29" s="183">
        <v>0.5</v>
      </c>
      <c r="L29" s="817">
        <f>K29*$L$3/1000</f>
        <v>1.0625</v>
      </c>
      <c r="M29" s="1285" t="s">
        <v>872</v>
      </c>
      <c r="N29" s="114" t="s">
        <v>873</v>
      </c>
      <c r="O29" s="115">
        <v>35</v>
      </c>
      <c r="P29" s="332">
        <f>O29*$P$3/1000</f>
        <v>64.26</v>
      </c>
      <c r="Q29" s="1285" t="s">
        <v>874</v>
      </c>
      <c r="R29" s="461" t="s">
        <v>875</v>
      </c>
      <c r="S29" s="119"/>
      <c r="T29" s="782"/>
      <c r="V29" s="818"/>
      <c r="W29" s="818"/>
      <c r="X29" s="818"/>
      <c r="Y29" s="818"/>
      <c r="Z29" s="144"/>
      <c r="AA29" s="144"/>
      <c r="AB29" s="144"/>
      <c r="AC29" s="144"/>
    </row>
    <row r="30" spans="1:29" ht="16.5">
      <c r="A30" s="1407"/>
      <c r="B30" s="112" t="s">
        <v>876</v>
      </c>
      <c r="C30" s="119">
        <v>7</v>
      </c>
      <c r="D30" s="339">
        <f>C30*$D$3/1000</f>
        <v>14.875</v>
      </c>
      <c r="E30" s="1286"/>
      <c r="F30" s="112" t="s">
        <v>877</v>
      </c>
      <c r="G30" s="172">
        <v>3</v>
      </c>
      <c r="H30" s="346">
        <f>G30*$H$3/1000</f>
        <v>6.375</v>
      </c>
      <c r="I30" s="1294"/>
      <c r="J30" s="461" t="s">
        <v>878</v>
      </c>
      <c r="K30" s="183"/>
      <c r="L30" s="819">
        <v>8</v>
      </c>
      <c r="M30" s="1286"/>
      <c r="N30" s="1" t="s">
        <v>879</v>
      </c>
      <c r="O30" s="172">
        <v>0.5</v>
      </c>
      <c r="P30" s="332">
        <f>O30*$P$3/1000</f>
        <v>0.918</v>
      </c>
      <c r="Q30" s="1286"/>
      <c r="R30" s="112" t="s">
        <v>880</v>
      </c>
      <c r="S30" s="119">
        <v>30</v>
      </c>
      <c r="T30" s="782">
        <f>S30*$T$3/1000</f>
        <v>62.4</v>
      </c>
      <c r="V30" s="144"/>
      <c r="W30" s="144"/>
      <c r="X30" s="144"/>
      <c r="Y30" s="144"/>
      <c r="Z30" s="144"/>
      <c r="AA30" s="144"/>
      <c r="AB30" s="144"/>
      <c r="AC30" s="144"/>
    </row>
    <row r="31" spans="1:29" ht="16.5">
      <c r="A31" s="1407"/>
      <c r="B31" s="461" t="s">
        <v>881</v>
      </c>
      <c r="C31" s="119"/>
      <c r="D31" s="339">
        <v>10</v>
      </c>
      <c r="E31" s="1286"/>
      <c r="F31" s="112" t="s">
        <v>836</v>
      </c>
      <c r="G31" s="117">
        <v>5.5</v>
      </c>
      <c r="H31" s="346">
        <f>G31*$H$3/1000</f>
        <v>11.6875</v>
      </c>
      <c r="I31" s="1294"/>
      <c r="J31" s="461" t="s">
        <v>882</v>
      </c>
      <c r="K31" s="182"/>
      <c r="L31" s="620" t="s">
        <v>867</v>
      </c>
      <c r="M31" s="1286"/>
      <c r="N31" s="116" t="s">
        <v>883</v>
      </c>
      <c r="O31" s="117">
        <v>5</v>
      </c>
      <c r="P31" s="332">
        <f>O31*$P$3/1000</f>
        <v>9.18</v>
      </c>
      <c r="Q31" s="1286"/>
      <c r="R31" s="112" t="s">
        <v>884</v>
      </c>
      <c r="S31" s="119">
        <v>6</v>
      </c>
      <c r="T31" s="782">
        <f>S31*$T$3/1000</f>
        <v>12.48</v>
      </c>
      <c r="V31" s="144"/>
      <c r="W31" s="144"/>
      <c r="X31" s="144"/>
      <c r="Y31" s="144"/>
      <c r="Z31" s="144"/>
      <c r="AA31" s="144"/>
      <c r="AB31" s="144"/>
      <c r="AC31" s="144"/>
    </row>
    <row r="32" spans="1:29" ht="16.5">
      <c r="A32" s="1407"/>
      <c r="B32" s="112" t="s">
        <v>885</v>
      </c>
      <c r="C32" s="119">
        <v>2</v>
      </c>
      <c r="D32" s="339">
        <v>2</v>
      </c>
      <c r="E32" s="1286"/>
      <c r="F32" s="461" t="s">
        <v>934</v>
      </c>
      <c r="G32" s="117">
        <v>5.5</v>
      </c>
      <c r="H32" s="346">
        <f>G32*$H$3/1000</f>
        <v>11.6875</v>
      </c>
      <c r="I32" s="1294"/>
      <c r="J32" s="461" t="s">
        <v>886</v>
      </c>
      <c r="K32" s="119"/>
      <c r="L32" s="339">
        <v>3</v>
      </c>
      <c r="M32" s="1286"/>
      <c r="N32" s="194"/>
      <c r="O32" s="117"/>
      <c r="P32" s="332"/>
      <c r="Q32" s="1286"/>
      <c r="R32" s="112" t="s">
        <v>851</v>
      </c>
      <c r="S32" s="119">
        <v>1</v>
      </c>
      <c r="T32" s="782">
        <f>S32*$D$3/1000</f>
        <v>2.125</v>
      </c>
      <c r="V32" s="144"/>
      <c r="W32" s="144"/>
      <c r="X32" s="144"/>
      <c r="Y32" s="144"/>
      <c r="Z32" s="144"/>
      <c r="AA32" s="144"/>
      <c r="AB32" s="144"/>
      <c r="AC32" s="144"/>
    </row>
    <row r="33" spans="1:29" ht="16.5">
      <c r="A33" s="1407"/>
      <c r="B33" s="13"/>
      <c r="C33" s="119"/>
      <c r="D33" s="339">
        <f>C33*$D$3/1000</f>
        <v>0</v>
      </c>
      <c r="E33" s="1286"/>
      <c r="F33" s="112" t="s">
        <v>887</v>
      </c>
      <c r="G33" s="117">
        <v>1</v>
      </c>
      <c r="H33" s="346">
        <f>G33*$H$3/1000</f>
        <v>2.125</v>
      </c>
      <c r="I33" s="1294"/>
      <c r="J33" s="382" t="s">
        <v>888</v>
      </c>
      <c r="K33" s="119"/>
      <c r="L33" s="339"/>
      <c r="M33" s="1286"/>
      <c r="N33" s="116"/>
      <c r="O33" s="117"/>
      <c r="P33" s="332"/>
      <c r="Q33" s="1286"/>
      <c r="R33" s="112"/>
      <c r="S33" s="119"/>
      <c r="T33" s="339"/>
      <c r="V33" s="144"/>
      <c r="W33" s="144"/>
      <c r="X33" s="144"/>
      <c r="Y33" s="144"/>
      <c r="Z33" s="144"/>
      <c r="AA33" s="144"/>
      <c r="AB33" s="144"/>
      <c r="AC33" s="144"/>
    </row>
    <row r="34" spans="1:29" ht="16.5">
      <c r="A34" s="1407"/>
      <c r="B34" s="14"/>
      <c r="C34" s="10"/>
      <c r="D34" s="339">
        <f>C34*$D$3/1000</f>
        <v>0</v>
      </c>
      <c r="E34" s="1286"/>
      <c r="F34" s="17"/>
      <c r="G34" s="117"/>
      <c r="H34" s="374"/>
      <c r="I34" s="1294"/>
      <c r="J34" s="14"/>
      <c r="K34" s="10"/>
      <c r="L34" s="339"/>
      <c r="M34" s="1286"/>
      <c r="N34" s="820" t="s">
        <v>889</v>
      </c>
      <c r="O34" s="117"/>
      <c r="P34" s="335"/>
      <c r="Q34" s="1286"/>
      <c r="R34" s="113"/>
      <c r="S34" s="12"/>
      <c r="T34" s="782">
        <f>S34*$D$3/1000</f>
        <v>0</v>
      </c>
      <c r="V34" s="144"/>
      <c r="W34" s="144"/>
      <c r="X34" s="144"/>
      <c r="Y34" s="144"/>
      <c r="Z34" s="144"/>
      <c r="AA34" s="144"/>
      <c r="AB34" s="144"/>
      <c r="AC34" s="144"/>
    </row>
    <row r="35" spans="1:20" ht="16.5">
      <c r="A35" s="1407"/>
      <c r="B35" s="15"/>
      <c r="C35" s="16"/>
      <c r="D35" s="339">
        <f>C35*$D$3/1000</f>
        <v>0</v>
      </c>
      <c r="E35" s="1286"/>
      <c r="F35" s="17"/>
      <c r="G35" s="10"/>
      <c r="H35" s="821">
        <f>G35*$D$3/1000</f>
        <v>0</v>
      </c>
      <c r="I35" s="1294"/>
      <c r="J35" s="15"/>
      <c r="K35" s="16"/>
      <c r="L35" s="339"/>
      <c r="M35" s="1286"/>
      <c r="N35" s="624" t="s">
        <v>890</v>
      </c>
      <c r="O35" s="10"/>
      <c r="P35" s="339"/>
      <c r="Q35" s="1286"/>
      <c r="R35" s="624" t="s">
        <v>891</v>
      </c>
      <c r="S35" s="20"/>
      <c r="T35" s="782">
        <f>S35*$D$3/1000</f>
        <v>0</v>
      </c>
    </row>
    <row r="36" spans="1:20" ht="16.5">
      <c r="A36" s="1407"/>
      <c r="B36" s="13"/>
      <c r="C36" s="10"/>
      <c r="D36" s="339">
        <f>C36*$D$3/1000</f>
        <v>0</v>
      </c>
      <c r="E36" s="1286"/>
      <c r="F36" s="17"/>
      <c r="G36" s="10"/>
      <c r="H36" s="821">
        <f>G36*$D$3/1000</f>
        <v>0</v>
      </c>
      <c r="I36" s="1294"/>
      <c r="J36" s="13"/>
      <c r="K36" s="10"/>
      <c r="L36" s="339"/>
      <c r="M36" s="1286"/>
      <c r="N36" s="625" t="s">
        <v>892</v>
      </c>
      <c r="O36" s="10"/>
      <c r="P36" s="339"/>
      <c r="Q36" s="1286"/>
      <c r="R36" s="10"/>
      <c r="S36" s="10"/>
      <c r="T36" s="782">
        <f>S36*$D$3/1000</f>
        <v>0</v>
      </c>
    </row>
    <row r="37" spans="1:30" ht="18.75">
      <c r="A37" s="1407"/>
      <c r="B37" s="124" t="s">
        <v>828</v>
      </c>
      <c r="C37" s="125">
        <f>SUM(C30:C37)</f>
        <v>0</v>
      </c>
      <c r="D37" s="125">
        <f>SUM(D29:D37)</f>
        <v>0</v>
      </c>
      <c r="E37" s="1287"/>
      <c r="F37" s="124" t="s">
        <v>828</v>
      </c>
      <c r="G37" s="125">
        <f>SUM(G29:G37)</f>
        <v>0</v>
      </c>
      <c r="H37" s="236">
        <f>SUM(H29:H37)</f>
        <v>0</v>
      </c>
      <c r="I37" s="1295"/>
      <c r="J37" s="124"/>
      <c r="K37" s="125"/>
      <c r="L37" s="125"/>
      <c r="M37" s="1287"/>
      <c r="N37" s="124" t="s">
        <v>828</v>
      </c>
      <c r="O37" s="125">
        <f>SUM(O29:O37)</f>
        <v>0</v>
      </c>
      <c r="P37" s="125">
        <f>SUM(P29:P37)</f>
        <v>0</v>
      </c>
      <c r="Q37" s="1287"/>
      <c r="R37" s="124" t="s">
        <v>828</v>
      </c>
      <c r="S37" s="125">
        <f>SUM(S29:S37)</f>
        <v>0</v>
      </c>
      <c r="T37" s="126">
        <f>SUM(T29:T37)</f>
        <v>0</v>
      </c>
      <c r="X37" s="84"/>
      <c r="Y37" s="84"/>
      <c r="Z37" s="84"/>
      <c r="AA37" s="84"/>
      <c r="AB37" s="84"/>
      <c r="AC37" s="84"/>
      <c r="AD37" s="202"/>
    </row>
    <row r="38" spans="1:30" ht="18.75">
      <c r="A38" s="822"/>
      <c r="B38" s="797" t="s">
        <v>893</v>
      </c>
      <c r="C38" s="797"/>
      <c r="D38" s="823">
        <f>D3</f>
        <v>2125</v>
      </c>
      <c r="E38" s="824"/>
      <c r="F38" s="797"/>
      <c r="G38" s="797"/>
      <c r="H38" s="825"/>
      <c r="I38" s="824"/>
      <c r="J38" s="797"/>
      <c r="K38" s="797"/>
      <c r="L38" s="826"/>
      <c r="M38" s="824"/>
      <c r="N38" s="797" t="s">
        <v>894</v>
      </c>
      <c r="O38" s="797"/>
      <c r="P38" s="823">
        <f>P3</f>
        <v>1836</v>
      </c>
      <c r="Q38" s="797"/>
      <c r="R38" s="797"/>
      <c r="S38" s="797"/>
      <c r="T38" s="827"/>
      <c r="X38" s="84"/>
      <c r="Y38" s="84"/>
      <c r="Z38" s="84"/>
      <c r="AA38" s="84"/>
      <c r="AB38" s="84"/>
      <c r="AC38" s="84"/>
      <c r="AD38" s="202"/>
    </row>
    <row r="39" spans="1:30" s="26" customFormat="1" ht="18.75" customHeight="1">
      <c r="A39" s="1291" t="s">
        <v>895</v>
      </c>
      <c r="B39" s="24" t="s">
        <v>896</v>
      </c>
      <c r="C39" s="24"/>
      <c r="D39" s="25">
        <v>4.3</v>
      </c>
      <c r="E39" s="1280" t="s">
        <v>895</v>
      </c>
      <c r="F39" s="24" t="s">
        <v>896</v>
      </c>
      <c r="G39" s="24"/>
      <c r="H39" s="25">
        <v>4.2</v>
      </c>
      <c r="I39" s="1280" t="s">
        <v>895</v>
      </c>
      <c r="J39" s="24" t="s">
        <v>896</v>
      </c>
      <c r="K39" s="24"/>
      <c r="L39" s="25">
        <v>4.5</v>
      </c>
      <c r="M39" s="1280" t="s">
        <v>895</v>
      </c>
      <c r="N39" s="24" t="s">
        <v>896</v>
      </c>
      <c r="O39" s="24"/>
      <c r="P39" s="25">
        <v>4.5</v>
      </c>
      <c r="Q39" s="1280" t="s">
        <v>895</v>
      </c>
      <c r="R39" s="24" t="s">
        <v>896</v>
      </c>
      <c r="S39" s="24"/>
      <c r="T39" s="828">
        <v>4.5</v>
      </c>
      <c r="X39" s="84"/>
      <c r="Y39" s="84"/>
      <c r="Z39" s="84"/>
      <c r="AA39" s="84"/>
      <c r="AB39" s="203"/>
      <c r="AC39" s="203"/>
      <c r="AD39" s="202"/>
    </row>
    <row r="40" spans="1:30" s="26" customFormat="1" ht="18.75">
      <c r="A40" s="1291"/>
      <c r="B40" s="24" t="s">
        <v>897</v>
      </c>
      <c r="C40" s="24"/>
      <c r="D40" s="25">
        <v>2.1</v>
      </c>
      <c r="E40" s="1280"/>
      <c r="F40" s="24" t="s">
        <v>897</v>
      </c>
      <c r="G40" s="24"/>
      <c r="H40" s="25">
        <v>2</v>
      </c>
      <c r="I40" s="1280"/>
      <c r="J40" s="24" t="s">
        <v>897</v>
      </c>
      <c r="K40" s="24"/>
      <c r="L40" s="25">
        <v>2</v>
      </c>
      <c r="M40" s="1280"/>
      <c r="N40" s="24" t="s">
        <v>897</v>
      </c>
      <c r="O40" s="24"/>
      <c r="P40" s="25">
        <v>2.2</v>
      </c>
      <c r="Q40" s="1280"/>
      <c r="R40" s="24" t="s">
        <v>897</v>
      </c>
      <c r="S40" s="24"/>
      <c r="T40" s="106">
        <v>2</v>
      </c>
      <c r="X40" s="84"/>
      <c r="Y40" s="84"/>
      <c r="Z40" s="84"/>
      <c r="AA40" s="84"/>
      <c r="AB40" s="84"/>
      <c r="AC40" s="84"/>
      <c r="AD40" s="202"/>
    </row>
    <row r="41" spans="1:30" s="26" customFormat="1" ht="18.75">
      <c r="A41" s="1291"/>
      <c r="B41" s="24" t="s">
        <v>898</v>
      </c>
      <c r="C41" s="24"/>
      <c r="D41" s="25">
        <v>1.9</v>
      </c>
      <c r="E41" s="1280"/>
      <c r="F41" s="24" t="s">
        <v>898</v>
      </c>
      <c r="G41" s="24"/>
      <c r="H41" s="25">
        <v>1.2</v>
      </c>
      <c r="I41" s="1280"/>
      <c r="J41" s="24" t="s">
        <v>898</v>
      </c>
      <c r="K41" s="24"/>
      <c r="L41" s="25">
        <v>1</v>
      </c>
      <c r="M41" s="1280"/>
      <c r="N41" s="24" t="s">
        <v>898</v>
      </c>
      <c r="O41" s="24"/>
      <c r="P41" s="25">
        <v>2</v>
      </c>
      <c r="Q41" s="1280"/>
      <c r="R41" s="24" t="s">
        <v>898</v>
      </c>
      <c r="S41" s="24"/>
      <c r="T41" s="106">
        <v>1</v>
      </c>
      <c r="V41" s="1489"/>
      <c r="W41" s="617"/>
      <c r="X41" s="618"/>
      <c r="Y41" s="371"/>
      <c r="Z41" s="84"/>
      <c r="AA41" s="84"/>
      <c r="AB41" s="84"/>
      <c r="AC41" s="84"/>
      <c r="AD41" s="202"/>
    </row>
    <row r="42" spans="1:30" s="26" customFormat="1" ht="18.75">
      <c r="A42" s="1291"/>
      <c r="B42" s="24" t="s">
        <v>899</v>
      </c>
      <c r="C42" s="24"/>
      <c r="D42" s="25">
        <v>2.9</v>
      </c>
      <c r="E42" s="1280"/>
      <c r="F42" s="24" t="s">
        <v>899</v>
      </c>
      <c r="G42" s="24"/>
      <c r="H42" s="25">
        <v>2.8</v>
      </c>
      <c r="I42" s="1280"/>
      <c r="J42" s="24" t="s">
        <v>899</v>
      </c>
      <c r="K42" s="24"/>
      <c r="L42" s="25">
        <v>3.5</v>
      </c>
      <c r="M42" s="1280"/>
      <c r="N42" s="24" t="s">
        <v>899</v>
      </c>
      <c r="O42" s="24"/>
      <c r="P42" s="25">
        <v>2.8</v>
      </c>
      <c r="Q42" s="1280"/>
      <c r="R42" s="24" t="s">
        <v>899</v>
      </c>
      <c r="S42" s="24"/>
      <c r="T42" s="106">
        <v>2.7</v>
      </c>
      <c r="V42" s="1489"/>
      <c r="W42" s="243"/>
      <c r="X42" s="619"/>
      <c r="Y42" s="371"/>
      <c r="Z42" s="84"/>
      <c r="AA42" s="84"/>
      <c r="AB42" s="84"/>
      <c r="AC42" s="84"/>
      <c r="AD42" s="202"/>
    </row>
    <row r="43" spans="1:30" s="26" customFormat="1" ht="18.75">
      <c r="A43" s="1291"/>
      <c r="B43" s="24" t="s">
        <v>900</v>
      </c>
      <c r="C43" s="24"/>
      <c r="D43" s="25">
        <v>1</v>
      </c>
      <c r="E43" s="1280"/>
      <c r="F43" s="24" t="s">
        <v>900</v>
      </c>
      <c r="G43" s="24"/>
      <c r="H43" s="25">
        <v>0</v>
      </c>
      <c r="I43" s="1280"/>
      <c r="J43" s="24" t="s">
        <v>900</v>
      </c>
      <c r="K43" s="24"/>
      <c r="L43" s="25">
        <v>0</v>
      </c>
      <c r="M43" s="1280"/>
      <c r="N43" s="24" t="s">
        <v>900</v>
      </c>
      <c r="O43" s="24"/>
      <c r="P43" s="25">
        <v>1</v>
      </c>
      <c r="Q43" s="1280"/>
      <c r="R43" s="24" t="s">
        <v>900</v>
      </c>
      <c r="S43" s="24"/>
      <c r="T43" s="106">
        <v>0</v>
      </c>
      <c r="V43" s="1489"/>
      <c r="W43" s="617"/>
      <c r="X43" s="618"/>
      <c r="Y43" s="371"/>
      <c r="Z43" s="84"/>
      <c r="AA43" s="84"/>
      <c r="AB43" s="84"/>
      <c r="AC43" s="84"/>
      <c r="AD43" s="202"/>
    </row>
    <row r="44" spans="1:30" s="26" customFormat="1" ht="19.5" thickBot="1">
      <c r="A44" s="1292"/>
      <c r="B44" s="107" t="s">
        <v>901</v>
      </c>
      <c r="C44" s="107"/>
      <c r="D44" s="108">
        <f>D39*70+D41*25+D43*60+D40*83+D42*45</f>
        <v>713.3</v>
      </c>
      <c r="E44" s="1281"/>
      <c r="F44" s="107" t="s">
        <v>901</v>
      </c>
      <c r="G44" s="107"/>
      <c r="H44" s="108">
        <f>H39*70+H41*25+H43*60+H40*83+H42*45</f>
        <v>616</v>
      </c>
      <c r="I44" s="1281"/>
      <c r="J44" s="107" t="s">
        <v>901</v>
      </c>
      <c r="K44" s="107"/>
      <c r="L44" s="108">
        <f>L39*70+L41*25+L43*60+L40*83+L42*45</f>
        <v>663.5</v>
      </c>
      <c r="M44" s="1281"/>
      <c r="N44" s="107" t="s">
        <v>901</v>
      </c>
      <c r="O44" s="107"/>
      <c r="P44" s="108">
        <f>P39*70+P41*25+P43*60+P40*83+P42*45</f>
        <v>733.6</v>
      </c>
      <c r="Q44" s="1281"/>
      <c r="R44" s="107" t="s">
        <v>901</v>
      </c>
      <c r="S44" s="107"/>
      <c r="T44" s="109">
        <f>T39*70+T41*25+T43*60+T40*83+T42*45</f>
        <v>627.5</v>
      </c>
      <c r="V44" s="1489"/>
      <c r="W44" s="544"/>
      <c r="X44" s="618"/>
      <c r="Y44" s="371"/>
      <c r="Z44" s="84"/>
      <c r="AA44" s="84"/>
      <c r="AB44" s="208"/>
      <c r="AC44" s="208"/>
      <c r="AD44" s="202"/>
    </row>
    <row r="45" spans="1:25" ht="16.5" customHeight="1">
      <c r="A45" s="829" t="s">
        <v>2</v>
      </c>
      <c r="B45" s="830"/>
      <c r="C45" s="831"/>
      <c r="D45" s="831"/>
      <c r="E45" s="831"/>
      <c r="F45" s="832"/>
      <c r="G45" s="832"/>
      <c r="H45" s="832"/>
      <c r="I45" s="833"/>
      <c r="J45" s="834"/>
      <c r="K45" s="833"/>
      <c r="L45" s="834"/>
      <c r="M45" s="833"/>
      <c r="N45" s="833"/>
      <c r="O45" s="833"/>
      <c r="P45" s="835"/>
      <c r="Q45" s="140"/>
      <c r="R45" s="141"/>
      <c r="S45" s="141"/>
      <c r="T45" s="141"/>
      <c r="V45" s="1489"/>
      <c r="W45" s="617"/>
      <c r="X45" s="618"/>
      <c r="Y45" s="371"/>
    </row>
    <row r="46" spans="1:25" ht="16.5">
      <c r="A46" s="836"/>
      <c r="B46" s="837" t="s">
        <v>13</v>
      </c>
      <c r="C46" s="837"/>
      <c r="D46" s="838"/>
      <c r="E46" s="838"/>
      <c r="F46" s="839"/>
      <c r="G46" s="839"/>
      <c r="H46" s="840"/>
      <c r="I46" s="839"/>
      <c r="J46" s="838"/>
      <c r="K46" s="840" t="s">
        <v>14</v>
      </c>
      <c r="L46" s="143"/>
      <c r="M46" s="137"/>
      <c r="N46" s="138"/>
      <c r="O46" s="139"/>
      <c r="P46" s="841"/>
      <c r="Q46" s="836" t="s">
        <v>15</v>
      </c>
      <c r="R46" s="142"/>
      <c r="S46" s="142"/>
      <c r="T46" s="142"/>
      <c r="V46" s="1489"/>
      <c r="W46" s="617"/>
      <c r="X46" s="618"/>
      <c r="Y46" s="842"/>
    </row>
    <row r="47" spans="14:25" ht="16.5">
      <c r="N47" s="249"/>
      <c r="O47" s="621"/>
      <c r="P47" s="369"/>
      <c r="Q47" s="144"/>
      <c r="V47" s="1489"/>
      <c r="W47" s="622"/>
      <c r="X47" s="623"/>
      <c r="Y47" s="369"/>
    </row>
    <row r="48" spans="1:25" ht="26.25" thickBot="1">
      <c r="A48" s="1245" t="s">
        <v>902</v>
      </c>
      <c r="B48" s="1306"/>
      <c r="C48" s="1306"/>
      <c r="D48" s="1306"/>
      <c r="E48" s="1306"/>
      <c r="F48" s="1306"/>
      <c r="G48" s="1306"/>
      <c r="H48" s="1306"/>
      <c r="I48" s="1306"/>
      <c r="J48" s="1306"/>
      <c r="K48" s="1306"/>
      <c r="L48" s="1306"/>
      <c r="M48" s="1306"/>
      <c r="N48" s="1306"/>
      <c r="O48" s="1306"/>
      <c r="P48" s="1306"/>
      <c r="Q48" s="1306"/>
      <c r="R48" s="1306"/>
      <c r="S48" s="1306"/>
      <c r="T48" s="1307"/>
      <c r="V48" s="1489"/>
      <c r="W48" s="622"/>
      <c r="X48" s="623"/>
      <c r="Y48" s="369"/>
    </row>
    <row r="49" spans="1:25" ht="16.5" customHeight="1">
      <c r="A49" s="1490" t="s">
        <v>903</v>
      </c>
      <c r="B49" s="1491">
        <v>42086</v>
      </c>
      <c r="C49" s="1491"/>
      <c r="D49" s="1491"/>
      <c r="E49" s="1492" t="s">
        <v>904</v>
      </c>
      <c r="F49" s="1481">
        <f>B49+1</f>
        <v>42087</v>
      </c>
      <c r="G49" s="1481"/>
      <c r="H49" s="1481"/>
      <c r="I49" s="1482" t="s">
        <v>905</v>
      </c>
      <c r="J49" s="1484">
        <f>F49+1</f>
        <v>42088</v>
      </c>
      <c r="K49" s="1484"/>
      <c r="L49" s="1484"/>
      <c r="M49" s="1485" t="s">
        <v>904</v>
      </c>
      <c r="N49" s="1488">
        <f>J49+1</f>
        <v>42089</v>
      </c>
      <c r="O49" s="1488"/>
      <c r="P49" s="1488"/>
      <c r="Q49" s="1476" t="s">
        <v>906</v>
      </c>
      <c r="R49" s="1479">
        <f>N49+1</f>
        <v>42090</v>
      </c>
      <c r="S49" s="1479"/>
      <c r="T49" s="1480"/>
      <c r="V49" s="1489"/>
      <c r="W49" s="253"/>
      <c r="X49" s="254"/>
      <c r="Y49" s="254"/>
    </row>
    <row r="50" spans="1:20" ht="16.5">
      <c r="A50" s="1466"/>
      <c r="B50" s="783" t="s">
        <v>907</v>
      </c>
      <c r="C50" s="784"/>
      <c r="D50" s="785">
        <v>74</v>
      </c>
      <c r="E50" s="1493"/>
      <c r="F50" s="786" t="s">
        <v>907</v>
      </c>
      <c r="G50" s="784"/>
      <c r="H50" s="787">
        <f>D50</f>
        <v>74</v>
      </c>
      <c r="I50" s="1483"/>
      <c r="J50" s="788" t="s">
        <v>907</v>
      </c>
      <c r="K50" s="784"/>
      <c r="L50" s="787">
        <f>H50</f>
        <v>74</v>
      </c>
      <c r="M50" s="1486"/>
      <c r="N50" s="788" t="s">
        <v>6</v>
      </c>
      <c r="O50" s="784"/>
      <c r="P50" s="787">
        <v>74</v>
      </c>
      <c r="Q50" s="1477"/>
      <c r="R50" s="788" t="s">
        <v>6</v>
      </c>
      <c r="S50" s="784"/>
      <c r="T50" s="789">
        <v>74</v>
      </c>
    </row>
    <row r="51" spans="1:20" ht="16.5">
      <c r="A51" s="1466"/>
      <c r="B51" s="786" t="s">
        <v>7</v>
      </c>
      <c r="C51" s="790" t="s">
        <v>8</v>
      </c>
      <c r="D51" s="791" t="s">
        <v>18</v>
      </c>
      <c r="E51" s="1493"/>
      <c r="F51" s="786" t="s">
        <v>7</v>
      </c>
      <c r="G51" s="790" t="s">
        <v>8</v>
      </c>
      <c r="H51" s="791" t="s">
        <v>50</v>
      </c>
      <c r="I51" s="1483"/>
      <c r="J51" s="786" t="s">
        <v>7</v>
      </c>
      <c r="K51" s="790" t="s">
        <v>8</v>
      </c>
      <c r="L51" s="791" t="s">
        <v>50</v>
      </c>
      <c r="M51" s="1486"/>
      <c r="N51" s="786" t="s">
        <v>7</v>
      </c>
      <c r="O51" s="790" t="s">
        <v>8</v>
      </c>
      <c r="P51" s="791" t="s">
        <v>50</v>
      </c>
      <c r="Q51" s="1477"/>
      <c r="R51" s="786" t="s">
        <v>7</v>
      </c>
      <c r="S51" s="790" t="s">
        <v>8</v>
      </c>
      <c r="T51" s="792" t="s">
        <v>50</v>
      </c>
    </row>
    <row r="52" spans="1:20" ht="16.5">
      <c r="A52" s="1466"/>
      <c r="B52" s="793" t="s">
        <v>10</v>
      </c>
      <c r="C52" s="794">
        <v>47</v>
      </c>
      <c r="D52" s="339"/>
      <c r="E52" s="1493"/>
      <c r="F52" s="793" t="s">
        <v>10</v>
      </c>
      <c r="G52" s="794">
        <v>47</v>
      </c>
      <c r="H52" s="339"/>
      <c r="I52" s="1373" t="s">
        <v>908</v>
      </c>
      <c r="J52" s="112" t="s">
        <v>909</v>
      </c>
      <c r="K52" s="121"/>
      <c r="L52" s="339"/>
      <c r="M52" s="1486"/>
      <c r="N52" s="793" t="s">
        <v>910</v>
      </c>
      <c r="O52" s="794">
        <v>47</v>
      </c>
      <c r="P52" s="339"/>
      <c r="Q52" s="1477"/>
      <c r="R52" s="793" t="s">
        <v>910</v>
      </c>
      <c r="S52" s="794">
        <v>47</v>
      </c>
      <c r="T52" s="782"/>
    </row>
    <row r="53" spans="1:20" ht="16.5">
      <c r="A53" s="1466"/>
      <c r="B53" s="795" t="s">
        <v>911</v>
      </c>
      <c r="C53" s="794"/>
      <c r="D53" s="620"/>
      <c r="E53" s="1493"/>
      <c r="F53" s="795" t="s">
        <v>912</v>
      </c>
      <c r="G53" s="794">
        <v>14</v>
      </c>
      <c r="H53" s="339"/>
      <c r="I53" s="1374"/>
      <c r="J53" s="112" t="s">
        <v>913</v>
      </c>
      <c r="K53" s="121"/>
      <c r="L53" s="339">
        <v>4</v>
      </c>
      <c r="M53" s="1486"/>
      <c r="N53" s="795" t="s">
        <v>912</v>
      </c>
      <c r="O53" s="794">
        <v>14</v>
      </c>
      <c r="P53" s="339"/>
      <c r="Q53" s="1477"/>
      <c r="R53" s="795" t="s">
        <v>912</v>
      </c>
      <c r="S53" s="794">
        <v>14</v>
      </c>
      <c r="T53" s="782"/>
    </row>
    <row r="54" spans="1:20" ht="16.5">
      <c r="A54" s="1467"/>
      <c r="B54" s="795"/>
      <c r="C54" s="794"/>
      <c r="D54" s="620"/>
      <c r="E54" s="1494"/>
      <c r="F54" s="796"/>
      <c r="G54" s="797"/>
      <c r="H54" s="798"/>
      <c r="I54" s="1374"/>
      <c r="J54" s="112" t="s">
        <v>914</v>
      </c>
      <c r="K54" s="121"/>
      <c r="L54" s="339">
        <v>3</v>
      </c>
      <c r="M54" s="1487"/>
      <c r="N54" s="848"/>
      <c r="O54" s="797"/>
      <c r="P54" s="798"/>
      <c r="Q54" s="1478"/>
      <c r="R54" s="793" t="s">
        <v>915</v>
      </c>
      <c r="S54" s="794"/>
      <c r="T54" s="782"/>
    </row>
    <row r="55" spans="1:20" ht="16.5" customHeight="1">
      <c r="A55" s="1242" t="s">
        <v>916</v>
      </c>
      <c r="B55" s="800" t="s">
        <v>813</v>
      </c>
      <c r="C55" s="799">
        <v>20</v>
      </c>
      <c r="D55" s="339"/>
      <c r="E55" s="1239" t="s">
        <v>917</v>
      </c>
      <c r="F55" s="112" t="s">
        <v>918</v>
      </c>
      <c r="G55" s="4"/>
      <c r="H55" s="339" t="s">
        <v>919</v>
      </c>
      <c r="I55" s="1374"/>
      <c r="J55" s="112"/>
      <c r="K55" s="121"/>
      <c r="L55" s="339"/>
      <c r="M55" s="1272" t="s">
        <v>920</v>
      </c>
      <c r="N55" s="847" t="s">
        <v>921</v>
      </c>
      <c r="O55" s="225"/>
      <c r="P55" s="339">
        <v>2</v>
      </c>
      <c r="Q55" s="1239" t="s">
        <v>811</v>
      </c>
      <c r="R55" s="113" t="s">
        <v>812</v>
      </c>
      <c r="S55" s="4">
        <v>80</v>
      </c>
      <c r="T55" s="849"/>
    </row>
    <row r="56" spans="1:20" ht="16.5">
      <c r="A56" s="1243"/>
      <c r="B56" s="122" t="s">
        <v>818</v>
      </c>
      <c r="C56" s="121">
        <v>10</v>
      </c>
      <c r="D56" s="339">
        <v>3</v>
      </c>
      <c r="E56" s="1240"/>
      <c r="F56" s="626"/>
      <c r="G56" s="629"/>
      <c r="H56" s="801"/>
      <c r="I56" s="1374"/>
      <c r="J56" s="112"/>
      <c r="K56" s="121"/>
      <c r="L56" s="339"/>
      <c r="M56" s="1273"/>
      <c r="N56" s="847" t="s">
        <v>922</v>
      </c>
      <c r="O56" s="227"/>
      <c r="P56" s="339">
        <v>2</v>
      </c>
      <c r="Q56" s="1240"/>
      <c r="R56" s="113" t="s">
        <v>816</v>
      </c>
      <c r="S56" s="12"/>
      <c r="T56" s="782"/>
    </row>
    <row r="57" spans="1:20" ht="16.5">
      <c r="A57" s="1243"/>
      <c r="B57" s="616" t="s">
        <v>923</v>
      </c>
      <c r="C57" s="804"/>
      <c r="D57" s="615"/>
      <c r="E57" s="1240"/>
      <c r="F57" s="628"/>
      <c r="G57" s="628"/>
      <c r="H57" s="802"/>
      <c r="I57" s="1374"/>
      <c r="J57" s="112"/>
      <c r="K57" s="188"/>
      <c r="L57" s="803"/>
      <c r="M57" s="1273"/>
      <c r="N57" s="844" t="s">
        <v>924</v>
      </c>
      <c r="O57" s="225"/>
      <c r="P57" s="339">
        <v>2</v>
      </c>
      <c r="Q57" s="1240"/>
      <c r="R57" s="113"/>
      <c r="S57" s="4"/>
      <c r="T57" s="782"/>
    </row>
    <row r="58" spans="1:20" ht="16.5">
      <c r="A58" s="1243"/>
      <c r="B58" s="616" t="s">
        <v>925</v>
      </c>
      <c r="C58" s="804"/>
      <c r="D58" s="615"/>
      <c r="E58" s="1240"/>
      <c r="F58" s="186"/>
      <c r="G58" s="630"/>
      <c r="H58" s="805"/>
      <c r="I58" s="1374"/>
      <c r="J58" s="112"/>
      <c r="K58" s="189"/>
      <c r="L58" s="339"/>
      <c r="M58" s="1273"/>
      <c r="N58" s="844" t="s">
        <v>926</v>
      </c>
      <c r="O58" s="225"/>
      <c r="P58" s="339">
        <v>1</v>
      </c>
      <c r="Q58" s="1240"/>
      <c r="R58" s="113"/>
      <c r="S58" s="4"/>
      <c r="T58" s="782"/>
    </row>
    <row r="59" spans="1:20" ht="16.5">
      <c r="A59" s="1243"/>
      <c r="B59" s="616"/>
      <c r="C59" s="843"/>
      <c r="D59" s="339"/>
      <c r="E59" s="1240"/>
      <c r="F59" s="112"/>
      <c r="G59" s="4"/>
      <c r="H59" s="339"/>
      <c r="I59" s="1374"/>
      <c r="J59" s="112"/>
      <c r="K59" s="189"/>
      <c r="L59" s="339"/>
      <c r="M59" s="1273"/>
      <c r="N59" s="844"/>
      <c r="O59" s="225"/>
      <c r="P59" s="339"/>
      <c r="Q59" s="1240"/>
      <c r="R59" s="113"/>
      <c r="S59" s="4"/>
      <c r="T59" s="782"/>
    </row>
    <row r="60" spans="1:20" ht="16.5">
      <c r="A60" s="1243"/>
      <c r="B60" s="806"/>
      <c r="C60" s="799">
        <v>0.8</v>
      </c>
      <c r="D60" s="339"/>
      <c r="E60" s="1240"/>
      <c r="F60" s="112"/>
      <c r="G60" s="8"/>
      <c r="H60" s="339">
        <f>G60*$D$3/1000</f>
        <v>0</v>
      </c>
      <c r="I60" s="1374"/>
      <c r="J60" s="807"/>
      <c r="K60" s="189"/>
      <c r="L60" s="187"/>
      <c r="M60" s="1273"/>
      <c r="N60" s="844"/>
      <c r="O60" s="228"/>
      <c r="P60" s="339"/>
      <c r="Q60" s="1240"/>
      <c r="R60" s="113"/>
      <c r="S60" s="8"/>
      <c r="T60" s="808"/>
    </row>
    <row r="61" spans="1:20" ht="16.5">
      <c r="A61" s="1244"/>
      <c r="B61" s="124" t="s">
        <v>828</v>
      </c>
      <c r="C61" s="125">
        <f>SUM(C55:C60)</f>
        <v>30.8</v>
      </c>
      <c r="D61" s="125"/>
      <c r="E61" s="1241"/>
      <c r="F61" s="229" t="s">
        <v>828</v>
      </c>
      <c r="G61" s="235">
        <f>SUM(G55:G60)</f>
        <v>0</v>
      </c>
      <c r="H61" s="235">
        <f>SUM(H55:H60)</f>
        <v>0</v>
      </c>
      <c r="I61" s="1375"/>
      <c r="J61" s="124" t="s">
        <v>828</v>
      </c>
      <c r="K61" s="125">
        <f>SUM(K52:K60)</f>
        <v>0</v>
      </c>
      <c r="L61" s="125">
        <f>SUM(L52:L60)</f>
        <v>7</v>
      </c>
      <c r="M61" s="1274"/>
      <c r="N61" s="863" t="s">
        <v>16</v>
      </c>
      <c r="O61" s="190">
        <v>0</v>
      </c>
      <c r="P61" s="125">
        <f>SUM(P55:P60)</f>
        <v>7</v>
      </c>
      <c r="Q61" s="1241"/>
      <c r="R61" s="124" t="s">
        <v>828</v>
      </c>
      <c r="S61" s="125">
        <f>SUM(S55:S60)</f>
        <v>80</v>
      </c>
      <c r="T61" s="126">
        <f>SUM(T55:T60)</f>
        <v>0</v>
      </c>
    </row>
    <row r="62" spans="1:20" ht="16.5" customHeight="1">
      <c r="A62" s="1475" t="s">
        <v>829</v>
      </c>
      <c r="B62" s="205" t="s">
        <v>830</v>
      </c>
      <c r="C62" s="119">
        <v>11.5</v>
      </c>
      <c r="D62" s="339"/>
      <c r="E62" s="1272" t="s">
        <v>831</v>
      </c>
      <c r="F62" s="3" t="s">
        <v>913</v>
      </c>
      <c r="G62" s="2"/>
      <c r="H62" s="339">
        <v>2</v>
      </c>
      <c r="I62" s="1272" t="s">
        <v>833</v>
      </c>
      <c r="J62" s="1" t="s">
        <v>834</v>
      </c>
      <c r="K62" s="119">
        <v>43.5</v>
      </c>
      <c r="L62" s="339"/>
      <c r="M62" s="1475" t="s">
        <v>835</v>
      </c>
      <c r="N62" s="864" t="s">
        <v>836</v>
      </c>
      <c r="O62" s="119">
        <v>11.5</v>
      </c>
      <c r="P62" s="339"/>
      <c r="Q62" s="1239" t="s">
        <v>837</v>
      </c>
      <c r="R62" s="855" t="s">
        <v>838</v>
      </c>
      <c r="S62" s="436">
        <v>50</v>
      </c>
      <c r="T62" s="454"/>
    </row>
    <row r="63" spans="1:20" ht="16.5">
      <c r="A63" s="1475"/>
      <c r="B63" s="205" t="s">
        <v>839</v>
      </c>
      <c r="C63" s="119">
        <v>65</v>
      </c>
      <c r="D63" s="809"/>
      <c r="E63" s="1273"/>
      <c r="F63" s="3" t="s">
        <v>840</v>
      </c>
      <c r="G63" s="2">
        <v>84.5</v>
      </c>
      <c r="H63" s="339"/>
      <c r="I63" s="1273"/>
      <c r="J63" s="1" t="s">
        <v>841</v>
      </c>
      <c r="K63" s="119">
        <v>51.5</v>
      </c>
      <c r="L63" s="339"/>
      <c r="M63" s="1475"/>
      <c r="N63" s="864" t="s">
        <v>842</v>
      </c>
      <c r="O63" s="781">
        <v>25</v>
      </c>
      <c r="P63" s="339"/>
      <c r="Q63" s="1240"/>
      <c r="R63" s="471" t="s">
        <v>843</v>
      </c>
      <c r="S63" s="4">
        <v>5</v>
      </c>
      <c r="T63" s="454"/>
    </row>
    <row r="64" spans="1:20" ht="16.5">
      <c r="A64" s="1475"/>
      <c r="B64" s="205" t="s">
        <v>927</v>
      </c>
      <c r="C64" s="119"/>
      <c r="D64" s="620">
        <v>0.2</v>
      </c>
      <c r="E64" s="1273"/>
      <c r="F64" s="628" t="s">
        <v>854</v>
      </c>
      <c r="G64" s="628">
        <v>0.5</v>
      </c>
      <c r="H64" s="801"/>
      <c r="I64" s="1273"/>
      <c r="J64" s="1" t="s">
        <v>846</v>
      </c>
      <c r="K64" s="119"/>
      <c r="L64" s="339"/>
      <c r="M64" s="1475"/>
      <c r="N64" s="864" t="s">
        <v>848</v>
      </c>
      <c r="O64" s="119">
        <v>5.5</v>
      </c>
      <c r="P64" s="339"/>
      <c r="Q64" s="1240"/>
      <c r="R64" s="471" t="s">
        <v>849</v>
      </c>
      <c r="S64" s="4">
        <v>5</v>
      </c>
      <c r="T64" s="454"/>
    </row>
    <row r="65" spans="1:20" ht="16.5">
      <c r="A65" s="1475"/>
      <c r="B65" s="205" t="s">
        <v>850</v>
      </c>
      <c r="C65" s="119">
        <v>6</v>
      </c>
      <c r="D65" s="339"/>
      <c r="E65" s="1273"/>
      <c r="F65" s="628" t="s">
        <v>822</v>
      </c>
      <c r="G65" s="628"/>
      <c r="H65" s="620">
        <v>0.2</v>
      </c>
      <c r="I65" s="1273"/>
      <c r="J65" s="1"/>
      <c r="K65" s="119"/>
      <c r="L65" s="339"/>
      <c r="M65" s="1475"/>
      <c r="N65" s="864" t="s">
        <v>822</v>
      </c>
      <c r="O65" s="119">
        <v>5.5</v>
      </c>
      <c r="P65" s="339"/>
      <c r="Q65" s="1240"/>
      <c r="R65" s="855" t="s">
        <v>852</v>
      </c>
      <c r="S65" s="436">
        <v>30</v>
      </c>
      <c r="T65" s="454"/>
    </row>
    <row r="66" spans="1:20" ht="16.5">
      <c r="A66" s="1475"/>
      <c r="B66" s="205"/>
      <c r="C66" s="12"/>
      <c r="D66" s="339"/>
      <c r="E66" s="1273"/>
      <c r="F66" s="628"/>
      <c r="G66" s="628"/>
      <c r="H66" s="801"/>
      <c r="I66" s="1273"/>
      <c r="J66" s="1"/>
      <c r="K66" s="7"/>
      <c r="L66" s="339"/>
      <c r="M66" s="1475"/>
      <c r="N66" s="865"/>
      <c r="O66" s="12"/>
      <c r="P66" s="339"/>
      <c r="Q66" s="1240"/>
      <c r="R66" s="860" t="s">
        <v>856</v>
      </c>
      <c r="S66" s="436">
        <v>2</v>
      </c>
      <c r="T66" s="862"/>
    </row>
    <row r="67" spans="1:20" ht="16.5">
      <c r="A67" s="1475"/>
      <c r="B67" s="222"/>
      <c r="C67" s="7"/>
      <c r="D67" s="803"/>
      <c r="E67" s="1273"/>
      <c r="F67" s="628"/>
      <c r="G67" s="628"/>
      <c r="H67" s="628"/>
      <c r="I67" s="1273"/>
      <c r="J67" s="1"/>
      <c r="K67" s="7"/>
      <c r="L67" s="237"/>
      <c r="M67" s="1475"/>
      <c r="N67" s="222"/>
      <c r="O67" s="7">
        <v>0.5</v>
      </c>
      <c r="P67" s="803"/>
      <c r="Q67" s="1240"/>
      <c r="R67" s="192"/>
      <c r="S67" s="436"/>
      <c r="T67" s="466"/>
    </row>
    <row r="68" spans="1:20" ht="16.5">
      <c r="A68" s="1475"/>
      <c r="B68" s="113"/>
      <c r="C68" s="9"/>
      <c r="D68" s="339">
        <f>C68*$D$3/1000</f>
        <v>0</v>
      </c>
      <c r="E68" s="1273"/>
      <c r="F68" s="234"/>
      <c r="G68" s="627"/>
      <c r="H68" s="805">
        <f>G68*$D$3/1000</f>
        <v>0</v>
      </c>
      <c r="I68" s="1273"/>
      <c r="J68" s="113"/>
      <c r="K68" s="9"/>
      <c r="L68" s="339"/>
      <c r="M68" s="1475"/>
      <c r="N68" s="113"/>
      <c r="O68" s="9"/>
      <c r="P68" s="339">
        <f>O68*$D$3/1000</f>
        <v>0</v>
      </c>
      <c r="Q68" s="1240"/>
      <c r="R68" s="861" t="s">
        <v>857</v>
      </c>
      <c r="S68" s="394"/>
      <c r="T68" s="454"/>
    </row>
    <row r="69" spans="1:20" ht="16.5">
      <c r="A69" s="1475"/>
      <c r="B69" s="124" t="s">
        <v>828</v>
      </c>
      <c r="C69" s="125">
        <f>SUM(C62:C68)</f>
        <v>82.5</v>
      </c>
      <c r="D69" s="125">
        <f>SUM(D62:D68)</f>
        <v>0.2</v>
      </c>
      <c r="E69" s="1274"/>
      <c r="F69" s="221" t="s">
        <v>828</v>
      </c>
      <c r="G69" s="125">
        <f>SUM(G62:G68)</f>
        <v>85</v>
      </c>
      <c r="H69" s="125">
        <f>SUM(H62:H68)</f>
        <v>2.2</v>
      </c>
      <c r="I69" s="1274"/>
      <c r="J69" s="124"/>
      <c r="K69" s="125"/>
      <c r="L69" s="125"/>
      <c r="M69" s="1475"/>
      <c r="N69" s="124" t="s">
        <v>828</v>
      </c>
      <c r="O69" s="125">
        <f>SUM(O62:O68)</f>
        <v>48</v>
      </c>
      <c r="P69" s="125">
        <f>SUM(P62:P68)</f>
        <v>0</v>
      </c>
      <c r="Q69" s="1241"/>
      <c r="R69" s="468" t="s">
        <v>828</v>
      </c>
      <c r="S69" s="469">
        <f>SUM(S62:S68)</f>
        <v>92</v>
      </c>
      <c r="T69" s="469">
        <f>SUM(T62:T68)</f>
        <v>0</v>
      </c>
    </row>
    <row r="70" spans="1:20" ht="16.5">
      <c r="A70" s="1465" t="s">
        <v>858</v>
      </c>
      <c r="B70" s="113" t="s">
        <v>842</v>
      </c>
      <c r="C70" s="813">
        <v>73</v>
      </c>
      <c r="D70" s="809"/>
      <c r="E70" s="1468" t="s">
        <v>859</v>
      </c>
      <c r="F70" s="113" t="s">
        <v>860</v>
      </c>
      <c r="G70" s="813">
        <v>75</v>
      </c>
      <c r="H70" s="339"/>
      <c r="I70" s="1471" t="s">
        <v>858</v>
      </c>
      <c r="J70" s="113" t="s">
        <v>861</v>
      </c>
      <c r="K70" s="813">
        <v>73</v>
      </c>
      <c r="L70" s="339"/>
      <c r="M70" s="1468" t="s">
        <v>859</v>
      </c>
      <c r="N70" s="113" t="s">
        <v>862</v>
      </c>
      <c r="O70" s="813">
        <v>75</v>
      </c>
      <c r="P70" s="339"/>
      <c r="Q70" s="1471" t="s">
        <v>858</v>
      </c>
      <c r="R70" s="113" t="s">
        <v>863</v>
      </c>
      <c r="S70" s="813">
        <v>75</v>
      </c>
      <c r="T70" s="782"/>
    </row>
    <row r="71" spans="1:20" ht="16.5">
      <c r="A71" s="1466"/>
      <c r="B71" s="1" t="s">
        <v>879</v>
      </c>
      <c r="C71" s="172">
        <v>0.5</v>
      </c>
      <c r="D71" s="339"/>
      <c r="E71" s="1469"/>
      <c r="F71" s="1" t="s">
        <v>879</v>
      </c>
      <c r="G71" s="172">
        <v>0.5</v>
      </c>
      <c r="H71" s="339"/>
      <c r="I71" s="1472"/>
      <c r="J71" s="1" t="s">
        <v>879</v>
      </c>
      <c r="K71" s="172">
        <v>0.5</v>
      </c>
      <c r="L71" s="620">
        <v>0.2</v>
      </c>
      <c r="M71" s="1469"/>
      <c r="N71" s="1" t="s">
        <v>879</v>
      </c>
      <c r="O71" s="172">
        <v>0.5</v>
      </c>
      <c r="P71" s="620">
        <v>0.2</v>
      </c>
      <c r="Q71" s="1472"/>
      <c r="R71" s="1" t="s">
        <v>879</v>
      </c>
      <c r="S71" s="172">
        <v>0.5</v>
      </c>
      <c r="T71" s="620">
        <v>0.2</v>
      </c>
    </row>
    <row r="72" spans="1:20" ht="17.25" thickBot="1">
      <c r="A72" s="1466"/>
      <c r="B72" s="113" t="s">
        <v>822</v>
      </c>
      <c r="C72" s="119">
        <v>4.5</v>
      </c>
      <c r="D72" s="620">
        <v>0.2</v>
      </c>
      <c r="E72" s="1469"/>
      <c r="F72" s="113" t="s">
        <v>822</v>
      </c>
      <c r="G72" s="797"/>
      <c r="H72" s="620">
        <v>0.2</v>
      </c>
      <c r="I72" s="1472"/>
      <c r="J72" s="128"/>
      <c r="K72" s="129"/>
      <c r="L72" s="801"/>
      <c r="M72" s="1469"/>
      <c r="N72" s="113"/>
      <c r="O72" s="797"/>
      <c r="P72" s="127"/>
      <c r="Q72" s="1472"/>
      <c r="R72" s="113"/>
      <c r="S72" s="119"/>
      <c r="T72" s="782"/>
    </row>
    <row r="73" spans="1:20" ht="16.5">
      <c r="A73" s="1466"/>
      <c r="B73" s="113"/>
      <c r="C73" s="119"/>
      <c r="D73" s="130"/>
      <c r="E73" s="1469"/>
      <c r="F73" s="113" t="s">
        <v>0</v>
      </c>
      <c r="G73" s="797"/>
      <c r="H73" s="130"/>
      <c r="I73" s="1473"/>
      <c r="J73" s="131" t="s">
        <v>865</v>
      </c>
      <c r="K73" s="132">
        <v>19</v>
      </c>
      <c r="L73" s="814"/>
      <c r="M73" s="1469"/>
      <c r="N73" s="113"/>
      <c r="O73" s="797"/>
      <c r="P73" s="130"/>
      <c r="Q73" s="1472"/>
      <c r="R73" s="113"/>
      <c r="S73" s="119"/>
      <c r="T73" s="133"/>
    </row>
    <row r="74" spans="1:20" ht="17.25" thickBot="1">
      <c r="A74" s="1466"/>
      <c r="B74" s="113"/>
      <c r="C74" s="119"/>
      <c r="D74" s="130"/>
      <c r="E74" s="1469"/>
      <c r="F74" s="113"/>
      <c r="G74" s="797"/>
      <c r="H74" s="339"/>
      <c r="I74" s="1473"/>
      <c r="J74" s="134" t="s">
        <v>866</v>
      </c>
      <c r="K74" s="135"/>
      <c r="L74" s="136"/>
      <c r="M74" s="1469"/>
      <c r="N74" s="113" t="s">
        <v>0</v>
      </c>
      <c r="O74" s="797"/>
      <c r="P74" s="130"/>
      <c r="Q74" s="1472"/>
      <c r="R74" s="113"/>
      <c r="S74" s="119"/>
      <c r="T74" s="133"/>
    </row>
    <row r="75" spans="1:20" ht="16.5">
      <c r="A75" s="1467"/>
      <c r="B75" s="124" t="s">
        <v>828</v>
      </c>
      <c r="C75" s="125">
        <f>SUM(C68:C75)</f>
        <v>0</v>
      </c>
      <c r="D75" s="125">
        <f>SUM(D68:D75)</f>
        <v>0</v>
      </c>
      <c r="E75" s="1470"/>
      <c r="F75" s="128"/>
      <c r="G75" s="11"/>
      <c r="H75" s="130"/>
      <c r="I75" s="1474"/>
      <c r="J75" s="179" t="s">
        <v>828</v>
      </c>
      <c r="K75" s="180">
        <f>SUM(K68:K75)</f>
        <v>0</v>
      </c>
      <c r="L75" s="180">
        <f>SUM(L68:L75)</f>
        <v>0</v>
      </c>
      <c r="M75" s="1470"/>
      <c r="N75" s="113"/>
      <c r="O75" s="11"/>
      <c r="P75" s="130"/>
      <c r="Q75" s="1474"/>
      <c r="R75" s="124" t="s">
        <v>828</v>
      </c>
      <c r="S75" s="125">
        <f>SUM(S68:S75)</f>
        <v>0</v>
      </c>
      <c r="T75" s="126">
        <f>SUM(T68:T75)</f>
        <v>0</v>
      </c>
    </row>
    <row r="76" spans="1:20" ht="16.5">
      <c r="A76" s="1407" t="s">
        <v>928</v>
      </c>
      <c r="B76" s="845" t="s">
        <v>929</v>
      </c>
      <c r="C76" s="866">
        <v>30</v>
      </c>
      <c r="D76" s="846"/>
      <c r="E76" s="1462" t="s">
        <v>868</v>
      </c>
      <c r="F76" s="845" t="s">
        <v>869</v>
      </c>
      <c r="G76" s="867">
        <v>10</v>
      </c>
      <c r="H76" s="868"/>
      <c r="I76" s="1293" t="s">
        <v>870</v>
      </c>
      <c r="J76" s="112" t="s">
        <v>871</v>
      </c>
      <c r="K76" s="183">
        <v>0.5</v>
      </c>
      <c r="L76" s="817"/>
      <c r="M76" s="1285" t="s">
        <v>930</v>
      </c>
      <c r="N76" s="114" t="s">
        <v>873</v>
      </c>
      <c r="O76" s="115">
        <v>35</v>
      </c>
      <c r="P76" s="332"/>
      <c r="Q76" s="1285" t="s">
        <v>874</v>
      </c>
      <c r="R76" s="112"/>
      <c r="S76" s="119"/>
      <c r="T76" s="782"/>
    </row>
    <row r="77" spans="1:20" ht="16.5">
      <c r="A77" s="1407"/>
      <c r="B77" s="845" t="s">
        <v>876</v>
      </c>
      <c r="C77" s="866">
        <v>7</v>
      </c>
      <c r="D77" s="846"/>
      <c r="E77" s="1463"/>
      <c r="F77" s="845" t="s">
        <v>931</v>
      </c>
      <c r="G77" s="869">
        <v>3</v>
      </c>
      <c r="H77" s="868"/>
      <c r="I77" s="1294"/>
      <c r="J77" s="112" t="s">
        <v>886</v>
      </c>
      <c r="K77" s="183"/>
      <c r="L77" s="819"/>
      <c r="M77" s="1286"/>
      <c r="N77" s="1" t="s">
        <v>879</v>
      </c>
      <c r="O77" s="172">
        <v>0.5</v>
      </c>
      <c r="P77" s="332"/>
      <c r="Q77" s="1286"/>
      <c r="R77" s="112" t="s">
        <v>880</v>
      </c>
      <c r="S77" s="119">
        <v>30</v>
      </c>
      <c r="T77" s="782"/>
    </row>
    <row r="78" spans="1:20" ht="16.5">
      <c r="A78" s="1407"/>
      <c r="B78" s="845" t="s">
        <v>885</v>
      </c>
      <c r="C78" s="866"/>
      <c r="D78" s="846"/>
      <c r="E78" s="1463"/>
      <c r="F78" s="845" t="s">
        <v>836</v>
      </c>
      <c r="G78" s="870">
        <v>5.5</v>
      </c>
      <c r="H78" s="868"/>
      <c r="I78" s="1294"/>
      <c r="J78" s="112" t="s">
        <v>932</v>
      </c>
      <c r="K78" s="182"/>
      <c r="L78" s="620"/>
      <c r="M78" s="1286"/>
      <c r="N78" s="116" t="s">
        <v>933</v>
      </c>
      <c r="O78" s="117"/>
      <c r="P78" s="332">
        <v>1</v>
      </c>
      <c r="Q78" s="1286"/>
      <c r="R78" s="112" t="s">
        <v>884</v>
      </c>
      <c r="S78" s="119">
        <v>6</v>
      </c>
      <c r="T78" s="782"/>
    </row>
    <row r="79" spans="1:20" ht="16.5">
      <c r="A79" s="1407"/>
      <c r="B79" s="845"/>
      <c r="C79" s="866"/>
      <c r="D79" s="846"/>
      <c r="E79" s="1463"/>
      <c r="F79" s="845" t="s">
        <v>887</v>
      </c>
      <c r="G79" s="870">
        <v>1</v>
      </c>
      <c r="H79" s="868"/>
      <c r="I79" s="1294"/>
      <c r="J79" s="112" t="s">
        <v>882</v>
      </c>
      <c r="K79" s="119"/>
      <c r="L79" s="339"/>
      <c r="M79" s="1286"/>
      <c r="N79" s="194"/>
      <c r="O79" s="117"/>
      <c r="P79" s="332"/>
      <c r="Q79" s="1286"/>
      <c r="R79" s="112" t="s">
        <v>851</v>
      </c>
      <c r="S79" s="119">
        <v>1</v>
      </c>
      <c r="T79" s="782"/>
    </row>
    <row r="80" spans="1:20" ht="16.5">
      <c r="A80" s="1407"/>
      <c r="B80" s="871"/>
      <c r="C80" s="866"/>
      <c r="D80" s="846">
        <f>C80*$D$3/1000</f>
        <v>0</v>
      </c>
      <c r="E80" s="1463"/>
      <c r="F80" s="845"/>
      <c r="G80" s="870"/>
      <c r="H80" s="868"/>
      <c r="I80" s="1294"/>
      <c r="J80" s="382" t="s">
        <v>888</v>
      </c>
      <c r="K80" s="119"/>
      <c r="L80" s="339"/>
      <c r="M80" s="1286"/>
      <c r="N80" s="116"/>
      <c r="O80" s="117"/>
      <c r="P80" s="332"/>
      <c r="Q80" s="1286"/>
      <c r="R80" s="112"/>
      <c r="S80" s="119"/>
      <c r="T80" s="339"/>
    </row>
    <row r="81" spans="1:20" ht="16.5">
      <c r="A81" s="1407"/>
      <c r="B81" s="872"/>
      <c r="C81" s="873"/>
      <c r="D81" s="846">
        <f>C81*$D$3/1000</f>
        <v>0</v>
      </c>
      <c r="E81" s="1463"/>
      <c r="F81" s="845"/>
      <c r="G81" s="870"/>
      <c r="H81" s="874"/>
      <c r="I81" s="1294"/>
      <c r="J81" s="14"/>
      <c r="K81" s="10"/>
      <c r="L81" s="339"/>
      <c r="M81" s="1286"/>
      <c r="N81" s="820" t="s">
        <v>889</v>
      </c>
      <c r="O81" s="117"/>
      <c r="P81" s="335"/>
      <c r="Q81" s="1286"/>
      <c r="R81" s="113"/>
      <c r="S81" s="12"/>
      <c r="T81" s="782">
        <f>S81*$D$3/1000</f>
        <v>0</v>
      </c>
    </row>
    <row r="82" spans="1:20" ht="16.5">
      <c r="A82" s="1407"/>
      <c r="B82" s="875"/>
      <c r="C82" s="876"/>
      <c r="D82" s="846">
        <f>C82*$D$3/1000</f>
        <v>0</v>
      </c>
      <c r="E82" s="1463"/>
      <c r="F82" s="877"/>
      <c r="G82" s="873"/>
      <c r="H82" s="878"/>
      <c r="I82" s="1294"/>
      <c r="J82" s="15"/>
      <c r="K82" s="16"/>
      <c r="L82" s="339"/>
      <c r="M82" s="1286"/>
      <c r="N82" s="624" t="s">
        <v>890</v>
      </c>
      <c r="O82" s="10"/>
      <c r="P82" s="339"/>
      <c r="Q82" s="1286"/>
      <c r="R82" s="624" t="s">
        <v>891</v>
      </c>
      <c r="S82" s="20"/>
      <c r="T82" s="782">
        <f>S82*$D$3/1000</f>
        <v>0</v>
      </c>
    </row>
    <row r="83" spans="1:20" ht="16.5">
      <c r="A83" s="1407"/>
      <c r="B83" s="871"/>
      <c r="C83" s="873"/>
      <c r="D83" s="846">
        <f>C83*$D$3/1000</f>
        <v>0</v>
      </c>
      <c r="E83" s="1463"/>
      <c r="F83" s="877"/>
      <c r="G83" s="873"/>
      <c r="H83" s="878">
        <f>G83*$D$3/1000</f>
        <v>0</v>
      </c>
      <c r="I83" s="1294"/>
      <c r="J83" s="13"/>
      <c r="K83" s="10"/>
      <c r="L83" s="339"/>
      <c r="M83" s="1286"/>
      <c r="N83" s="625" t="s">
        <v>892</v>
      </c>
      <c r="O83" s="10"/>
      <c r="P83" s="339"/>
      <c r="Q83" s="1286"/>
      <c r="R83" s="10"/>
      <c r="S83" s="10"/>
      <c r="T83" s="782">
        <f>S83*$D$3/1000</f>
        <v>0</v>
      </c>
    </row>
    <row r="84" spans="1:20" ht="16.5">
      <c r="A84" s="1407"/>
      <c r="B84" s="851" t="s">
        <v>828</v>
      </c>
      <c r="C84" s="852">
        <f>SUM(C77:C84)</f>
        <v>0</v>
      </c>
      <c r="D84" s="852">
        <f>SUM(D76:D84)</f>
        <v>0</v>
      </c>
      <c r="E84" s="1464"/>
      <c r="F84" s="851" t="s">
        <v>828</v>
      </c>
      <c r="G84" s="852">
        <f>SUM(G76:G84)</f>
        <v>0</v>
      </c>
      <c r="H84" s="879">
        <f>SUM(H76:H84)</f>
        <v>0</v>
      </c>
      <c r="I84" s="1295"/>
      <c r="J84" s="124"/>
      <c r="K84" s="125"/>
      <c r="L84" s="125"/>
      <c r="M84" s="1287"/>
      <c r="N84" s="124" t="s">
        <v>828</v>
      </c>
      <c r="O84" s="125">
        <f>SUM(O76:O84)</f>
        <v>0</v>
      </c>
      <c r="P84" s="125">
        <f>SUM(P76:P84)</f>
        <v>0</v>
      </c>
      <c r="Q84" s="1287"/>
      <c r="R84" s="124" t="s">
        <v>828</v>
      </c>
      <c r="S84" s="125">
        <f>SUM(S76:S84)</f>
        <v>0</v>
      </c>
      <c r="T84" s="126">
        <f>SUM(T76:T84)</f>
        <v>0</v>
      </c>
    </row>
    <row r="85" spans="1:20" ht="16.5">
      <c r="A85" s="822"/>
      <c r="B85" s="797" t="s">
        <v>893</v>
      </c>
      <c r="C85" s="797"/>
      <c r="D85" s="823"/>
      <c r="E85" s="824"/>
      <c r="F85" s="797"/>
      <c r="G85" s="797"/>
      <c r="H85" s="825"/>
      <c r="I85" s="824"/>
      <c r="J85" s="797"/>
      <c r="K85" s="797"/>
      <c r="L85" s="826"/>
      <c r="M85" s="824"/>
      <c r="N85" s="797" t="s">
        <v>893</v>
      </c>
      <c r="O85" s="797"/>
      <c r="P85" s="823"/>
      <c r="Q85" s="797"/>
      <c r="R85" s="797"/>
      <c r="S85" s="797"/>
      <c r="T85" s="827"/>
    </row>
    <row r="86" spans="1:20" ht="16.5">
      <c r="A86" s="1291" t="s">
        <v>895</v>
      </c>
      <c r="B86" s="24" t="s">
        <v>896</v>
      </c>
      <c r="C86" s="24"/>
      <c r="D86" s="25">
        <v>4.3</v>
      </c>
      <c r="E86" s="1280" t="s">
        <v>895</v>
      </c>
      <c r="F86" s="24" t="s">
        <v>896</v>
      </c>
      <c r="G86" s="24"/>
      <c r="H86" s="25">
        <v>4.2</v>
      </c>
      <c r="I86" s="1280" t="s">
        <v>895</v>
      </c>
      <c r="J86" s="24" t="s">
        <v>896</v>
      </c>
      <c r="K86" s="24"/>
      <c r="L86" s="25">
        <v>4.5</v>
      </c>
      <c r="M86" s="1280" t="s">
        <v>895</v>
      </c>
      <c r="N86" s="24" t="s">
        <v>896</v>
      </c>
      <c r="O86" s="24"/>
      <c r="P86" s="25">
        <v>4.5</v>
      </c>
      <c r="Q86" s="1280" t="s">
        <v>895</v>
      </c>
      <c r="R86" s="24" t="s">
        <v>896</v>
      </c>
      <c r="S86" s="24"/>
      <c r="T86" s="106">
        <v>4</v>
      </c>
    </row>
    <row r="87" spans="1:20" ht="16.5">
      <c r="A87" s="1291"/>
      <c r="B87" s="24" t="s">
        <v>897</v>
      </c>
      <c r="C87" s="24"/>
      <c r="D87" s="25">
        <v>2.1</v>
      </c>
      <c r="E87" s="1280"/>
      <c r="F87" s="24" t="s">
        <v>897</v>
      </c>
      <c r="G87" s="24"/>
      <c r="H87" s="25">
        <v>2</v>
      </c>
      <c r="I87" s="1280"/>
      <c r="J87" s="24" t="s">
        <v>897</v>
      </c>
      <c r="K87" s="24"/>
      <c r="L87" s="25">
        <v>2</v>
      </c>
      <c r="M87" s="1280"/>
      <c r="N87" s="24" t="s">
        <v>897</v>
      </c>
      <c r="O87" s="24"/>
      <c r="P87" s="25">
        <v>2.2</v>
      </c>
      <c r="Q87" s="1280"/>
      <c r="R87" s="24" t="s">
        <v>897</v>
      </c>
      <c r="S87" s="24"/>
      <c r="T87" s="106">
        <v>2</v>
      </c>
    </row>
    <row r="88" spans="1:20" ht="16.5">
      <c r="A88" s="1291"/>
      <c r="B88" s="24" t="s">
        <v>898</v>
      </c>
      <c r="C88" s="24"/>
      <c r="D88" s="25">
        <v>1.9</v>
      </c>
      <c r="E88" s="1280"/>
      <c r="F88" s="24" t="s">
        <v>898</v>
      </c>
      <c r="G88" s="24"/>
      <c r="H88" s="25">
        <v>1.2</v>
      </c>
      <c r="I88" s="1280"/>
      <c r="J88" s="24" t="s">
        <v>898</v>
      </c>
      <c r="K88" s="24"/>
      <c r="L88" s="25">
        <v>1</v>
      </c>
      <c r="M88" s="1280"/>
      <c r="N88" s="24" t="s">
        <v>898</v>
      </c>
      <c r="O88" s="24"/>
      <c r="P88" s="25">
        <v>2</v>
      </c>
      <c r="Q88" s="1280"/>
      <c r="R88" s="24" t="s">
        <v>898</v>
      </c>
      <c r="S88" s="24"/>
      <c r="T88" s="106">
        <v>1</v>
      </c>
    </row>
    <row r="89" spans="1:20" ht="16.5">
      <c r="A89" s="1291"/>
      <c r="B89" s="24" t="s">
        <v>899</v>
      </c>
      <c r="C89" s="24"/>
      <c r="D89" s="25">
        <v>2.9</v>
      </c>
      <c r="E89" s="1280"/>
      <c r="F89" s="24" t="s">
        <v>899</v>
      </c>
      <c r="G89" s="24"/>
      <c r="H89" s="25">
        <v>2.8</v>
      </c>
      <c r="I89" s="1280"/>
      <c r="J89" s="24" t="s">
        <v>899</v>
      </c>
      <c r="K89" s="24"/>
      <c r="L89" s="25">
        <v>3.5</v>
      </c>
      <c r="M89" s="1280"/>
      <c r="N89" s="24" t="s">
        <v>899</v>
      </c>
      <c r="O89" s="24"/>
      <c r="P89" s="25">
        <v>2.8</v>
      </c>
      <c r="Q89" s="1280"/>
      <c r="R89" s="24" t="s">
        <v>899</v>
      </c>
      <c r="S89" s="24"/>
      <c r="T89" s="106">
        <v>2.7</v>
      </c>
    </row>
    <row r="90" spans="1:20" ht="16.5">
      <c r="A90" s="1291"/>
      <c r="B90" s="24" t="s">
        <v>900</v>
      </c>
      <c r="C90" s="24"/>
      <c r="D90" s="25">
        <v>1</v>
      </c>
      <c r="E90" s="1280"/>
      <c r="F90" s="24" t="s">
        <v>900</v>
      </c>
      <c r="G90" s="24"/>
      <c r="H90" s="25">
        <v>0</v>
      </c>
      <c r="I90" s="1280"/>
      <c r="J90" s="24" t="s">
        <v>900</v>
      </c>
      <c r="K90" s="24"/>
      <c r="L90" s="25">
        <v>0</v>
      </c>
      <c r="M90" s="1280"/>
      <c r="N90" s="24" t="s">
        <v>900</v>
      </c>
      <c r="O90" s="24"/>
      <c r="P90" s="25">
        <v>1</v>
      </c>
      <c r="Q90" s="1280"/>
      <c r="R90" s="24" t="s">
        <v>900</v>
      </c>
      <c r="S90" s="24"/>
      <c r="T90" s="106">
        <v>0</v>
      </c>
    </row>
    <row r="91" spans="1:20" ht="17.25" thickBot="1">
      <c r="A91" s="1292"/>
      <c r="B91" s="107" t="s">
        <v>901</v>
      </c>
      <c r="C91" s="107"/>
      <c r="D91" s="108">
        <f>D86*70+D88*25+D90*60+D87*83+D89*45</f>
        <v>713.3</v>
      </c>
      <c r="E91" s="1281"/>
      <c r="F91" s="107" t="s">
        <v>901</v>
      </c>
      <c r="G91" s="107"/>
      <c r="H91" s="108">
        <f>H86*70+H88*25+H90*60+H87*83+H89*45</f>
        <v>616</v>
      </c>
      <c r="I91" s="1281"/>
      <c r="J91" s="107" t="s">
        <v>901</v>
      </c>
      <c r="K91" s="107"/>
      <c r="L91" s="108">
        <f>L86*70+L88*25+L90*60+L87*83+L89*45</f>
        <v>663.5</v>
      </c>
      <c r="M91" s="1281"/>
      <c r="N91" s="107" t="s">
        <v>901</v>
      </c>
      <c r="O91" s="107"/>
      <c r="P91" s="108">
        <f>P86*70+P88*25+P90*60+P87*83+P89*45</f>
        <v>733.6</v>
      </c>
      <c r="Q91" s="1281"/>
      <c r="R91" s="107" t="s">
        <v>901</v>
      </c>
      <c r="S91" s="107"/>
      <c r="T91" s="109">
        <f>T86*70+T88*25+T90*60+T87*83+T89*45</f>
        <v>592.5</v>
      </c>
    </row>
    <row r="92" spans="1:20" ht="16.5">
      <c r="A92" s="829" t="s">
        <v>2</v>
      </c>
      <c r="B92" s="830"/>
      <c r="C92" s="831"/>
      <c r="D92" s="831"/>
      <c r="E92" s="831"/>
      <c r="F92" s="832"/>
      <c r="G92" s="832"/>
      <c r="H92" s="832"/>
      <c r="I92" s="833"/>
      <c r="J92" s="834"/>
      <c r="K92" s="833"/>
      <c r="L92" s="834"/>
      <c r="M92" s="833"/>
      <c r="N92" s="833"/>
      <c r="O92" s="833"/>
      <c r="P92" s="835"/>
      <c r="Q92" s="140"/>
      <c r="R92" s="141"/>
      <c r="S92" s="141"/>
      <c r="T92" s="141"/>
    </row>
    <row r="93" spans="1:20" ht="16.5">
      <c r="A93" s="836"/>
      <c r="B93" s="837" t="s">
        <v>13</v>
      </c>
      <c r="C93" s="837"/>
      <c r="D93" s="838"/>
      <c r="E93" s="838"/>
      <c r="F93" s="839"/>
      <c r="G93" s="839"/>
      <c r="H93" s="840"/>
      <c r="I93" s="839"/>
      <c r="J93" s="838"/>
      <c r="K93" s="840" t="s">
        <v>14</v>
      </c>
      <c r="L93" s="143"/>
      <c r="M93" s="137"/>
      <c r="N93" s="138"/>
      <c r="O93" s="139"/>
      <c r="P93" s="841"/>
      <c r="Q93" s="836" t="s">
        <v>15</v>
      </c>
      <c r="R93" s="142"/>
      <c r="S93" s="142"/>
      <c r="T93" s="142"/>
    </row>
  </sheetData>
  <sheetProtection/>
  <mergeCells count="73">
    <mergeCell ref="A1:T1"/>
    <mergeCell ref="A2:A7"/>
    <mergeCell ref="B2:D2"/>
    <mergeCell ref="E2:E7"/>
    <mergeCell ref="F2:H2"/>
    <mergeCell ref="I2:I4"/>
    <mergeCell ref="J2:L2"/>
    <mergeCell ref="M2:M7"/>
    <mergeCell ref="N2:P2"/>
    <mergeCell ref="Q2:Q7"/>
    <mergeCell ref="R2:T2"/>
    <mergeCell ref="I5:I14"/>
    <mergeCell ref="A8:A14"/>
    <mergeCell ref="E8:E14"/>
    <mergeCell ref="M8:M14"/>
    <mergeCell ref="Q8:Q14"/>
    <mergeCell ref="A23:A28"/>
    <mergeCell ref="E23:E28"/>
    <mergeCell ref="I23:I28"/>
    <mergeCell ref="M23:M28"/>
    <mergeCell ref="Q23:Q28"/>
    <mergeCell ref="A15:A22"/>
    <mergeCell ref="E15:E22"/>
    <mergeCell ref="I15:I22"/>
    <mergeCell ref="M15:M22"/>
    <mergeCell ref="Q15:Q22"/>
    <mergeCell ref="A29:A37"/>
    <mergeCell ref="E29:E37"/>
    <mergeCell ref="I29:I37"/>
    <mergeCell ref="M29:M37"/>
    <mergeCell ref="Q29:Q37"/>
    <mergeCell ref="V41:V49"/>
    <mergeCell ref="A48:T48"/>
    <mergeCell ref="A49:A54"/>
    <mergeCell ref="B49:D49"/>
    <mergeCell ref="E49:E54"/>
    <mergeCell ref="J49:L49"/>
    <mergeCell ref="M49:M54"/>
    <mergeCell ref="N49:P49"/>
    <mergeCell ref="A39:A44"/>
    <mergeCell ref="E39:E44"/>
    <mergeCell ref="I39:I44"/>
    <mergeCell ref="M39:M44"/>
    <mergeCell ref="Q39:Q44"/>
    <mergeCell ref="Q49:Q54"/>
    <mergeCell ref="R49:T49"/>
    <mergeCell ref="I52:I61"/>
    <mergeCell ref="A55:A61"/>
    <mergeCell ref="E55:E61"/>
    <mergeCell ref="M55:M61"/>
    <mergeCell ref="Q55:Q61"/>
    <mergeCell ref="F49:H49"/>
    <mergeCell ref="I49:I51"/>
    <mergeCell ref="A70:A75"/>
    <mergeCell ref="E70:E75"/>
    <mergeCell ref="I70:I75"/>
    <mergeCell ref="M70:M75"/>
    <mergeCell ref="Q70:Q75"/>
    <mergeCell ref="A62:A69"/>
    <mergeCell ref="E62:E69"/>
    <mergeCell ref="I62:I69"/>
    <mergeCell ref="M62:M69"/>
    <mergeCell ref="Q62:Q69"/>
    <mergeCell ref="A86:A91"/>
    <mergeCell ref="E86:E91"/>
    <mergeCell ref="I86:I91"/>
    <mergeCell ref="M86:M91"/>
    <mergeCell ref="Q86:Q91"/>
    <mergeCell ref="A76:A84"/>
    <mergeCell ref="E76:E84"/>
    <mergeCell ref="I76:I84"/>
    <mergeCell ref="M76:M84"/>
    <mergeCell ref="Q76:Q84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9" r:id="rId3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6" max="19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85" zoomScaleNormal="90" zoomScaleSheetLayoutView="85" zoomScalePageLayoutView="0" workbookViewId="0" topLeftCell="A10">
      <selection activeCell="P10" sqref="P10"/>
    </sheetView>
  </sheetViews>
  <sheetFormatPr defaultColWidth="9.00390625" defaultRowHeight="15.75"/>
  <cols>
    <col min="1" max="1" width="4.75390625" style="0" customWidth="1"/>
    <col min="2" max="2" width="18.625" style="0" customWidth="1"/>
    <col min="3" max="3" width="3.00390625" style="0" hidden="1" customWidth="1"/>
    <col min="4" max="4" width="9.50390625" style="0" customWidth="1"/>
    <col min="5" max="5" width="4.75390625" style="0" customWidth="1"/>
    <col min="6" max="6" width="21.125" style="0" customWidth="1"/>
    <col min="7" max="7" width="3.00390625" style="0" hidden="1" customWidth="1"/>
    <col min="8" max="8" width="9.50390625" style="0" customWidth="1"/>
    <col min="9" max="9" width="4.75390625" style="1008" customWidth="1"/>
    <col min="10" max="10" width="18.625" style="0" customWidth="1"/>
    <col min="11" max="11" width="3.00390625" style="0" hidden="1" customWidth="1"/>
    <col min="12" max="12" width="9.50390625" style="0" customWidth="1"/>
    <col min="13" max="13" width="4.75390625" style="0" customWidth="1"/>
    <col min="14" max="14" width="18.625" style="0" customWidth="1"/>
    <col min="15" max="15" width="3.00390625" style="0" hidden="1" customWidth="1"/>
    <col min="16" max="16" width="9.50390625" style="0" customWidth="1"/>
    <col min="17" max="17" width="4.75390625" style="0" customWidth="1"/>
    <col min="18" max="18" width="18.625" style="0" customWidth="1"/>
    <col min="19" max="19" width="3.00390625" style="0" hidden="1" customWidth="1"/>
    <col min="20" max="20" width="9.50390625" style="0" customWidth="1"/>
  </cols>
  <sheetData>
    <row r="1" spans="1:20" ht="26.25" thickBot="1">
      <c r="A1" s="1245" t="s">
        <v>42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7"/>
    </row>
    <row r="2" spans="1:20" ht="16.5" customHeight="1">
      <c r="A2" s="1527" t="s">
        <v>200</v>
      </c>
      <c r="B2" s="1528">
        <v>42093</v>
      </c>
      <c r="C2" s="1528"/>
      <c r="D2" s="1528"/>
      <c r="E2" s="1529" t="s">
        <v>4</v>
      </c>
      <c r="F2" s="1532">
        <f>B2+1</f>
        <v>42094</v>
      </c>
      <c r="G2" s="1532"/>
      <c r="H2" s="1532"/>
      <c r="I2" s="1499" t="s">
        <v>779</v>
      </c>
      <c r="J2" s="1501">
        <f>F2+1</f>
        <v>42095</v>
      </c>
      <c r="K2" s="1501"/>
      <c r="L2" s="1501"/>
      <c r="M2" s="1502" t="s">
        <v>935</v>
      </c>
      <c r="N2" s="1505">
        <f>J2+1</f>
        <v>42096</v>
      </c>
      <c r="O2" s="1505"/>
      <c r="P2" s="1505"/>
      <c r="Q2" s="1506"/>
      <c r="R2" s="1509">
        <f>N2+1</f>
        <v>42097</v>
      </c>
      <c r="S2" s="1509"/>
      <c r="T2" s="1510"/>
    </row>
    <row r="3" spans="1:20" ht="16.5">
      <c r="A3" s="1515"/>
      <c r="B3" s="912" t="s">
        <v>6</v>
      </c>
      <c r="C3" s="913"/>
      <c r="D3" s="913">
        <v>2130</v>
      </c>
      <c r="E3" s="1530"/>
      <c r="F3" s="914" t="s">
        <v>6</v>
      </c>
      <c r="G3" s="913"/>
      <c r="H3" s="913">
        <f>D3</f>
        <v>2130</v>
      </c>
      <c r="I3" s="1500"/>
      <c r="J3" s="914" t="s">
        <v>6</v>
      </c>
      <c r="K3" s="913"/>
      <c r="L3" s="913">
        <v>2180</v>
      </c>
      <c r="M3" s="1503"/>
      <c r="N3" s="914" t="s">
        <v>6</v>
      </c>
      <c r="O3" s="913"/>
      <c r="P3" s="913">
        <f>2130</f>
        <v>2130</v>
      </c>
      <c r="Q3" s="1507"/>
      <c r="R3" s="914" t="s">
        <v>6</v>
      </c>
      <c r="S3" s="913"/>
      <c r="T3" s="915">
        <f>P3</f>
        <v>2130</v>
      </c>
    </row>
    <row r="4" spans="1:20" ht="16.5">
      <c r="A4" s="1515"/>
      <c r="B4" s="914" t="s">
        <v>7</v>
      </c>
      <c r="C4" s="916" t="s">
        <v>501</v>
      </c>
      <c r="D4" s="917" t="s">
        <v>936</v>
      </c>
      <c r="E4" s="1530"/>
      <c r="F4" s="914" t="s">
        <v>7</v>
      </c>
      <c r="G4" s="916" t="s">
        <v>501</v>
      </c>
      <c r="H4" s="917" t="s">
        <v>936</v>
      </c>
      <c r="I4" s="1500"/>
      <c r="J4" s="914" t="s">
        <v>7</v>
      </c>
      <c r="K4" s="916" t="s">
        <v>501</v>
      </c>
      <c r="L4" s="917" t="s">
        <v>937</v>
      </c>
      <c r="M4" s="1503"/>
      <c r="N4" s="914" t="s">
        <v>7</v>
      </c>
      <c r="O4" s="916" t="s">
        <v>501</v>
      </c>
      <c r="P4" s="917" t="s">
        <v>937</v>
      </c>
      <c r="Q4" s="1507"/>
      <c r="R4" s="914" t="s">
        <v>7</v>
      </c>
      <c r="S4" s="916" t="s">
        <v>501</v>
      </c>
      <c r="T4" s="918" t="s">
        <v>937</v>
      </c>
    </row>
    <row r="5" spans="1:20" ht="16.5">
      <c r="A5" s="1515"/>
      <c r="B5" s="919" t="s">
        <v>10</v>
      </c>
      <c r="C5" s="920">
        <v>47</v>
      </c>
      <c r="D5" s="921">
        <f aca="true" t="shared" si="0" ref="D5:D25">C5*$D$3/1000</f>
        <v>100.11</v>
      </c>
      <c r="E5" s="1530"/>
      <c r="F5" s="919" t="s">
        <v>10</v>
      </c>
      <c r="G5" s="922">
        <v>47</v>
      </c>
      <c r="H5" s="921">
        <f>G5*$H$3/1000</f>
        <v>100.11</v>
      </c>
      <c r="I5" s="1511" t="s">
        <v>29</v>
      </c>
      <c r="J5" s="112" t="s">
        <v>938</v>
      </c>
      <c r="K5" s="122">
        <v>31</v>
      </c>
      <c r="L5" s="921">
        <f>K5*$L$3/1000</f>
        <v>67.58</v>
      </c>
      <c r="M5" s="1503"/>
      <c r="N5" s="919" t="s">
        <v>10</v>
      </c>
      <c r="O5" s="922">
        <v>60</v>
      </c>
      <c r="P5" s="921">
        <v>130</v>
      </c>
      <c r="Q5" s="1507"/>
      <c r="R5" s="919"/>
      <c r="S5" s="920"/>
      <c r="T5" s="923">
        <f>S5*$T$3/1000</f>
        <v>0</v>
      </c>
    </row>
    <row r="6" spans="1:20" ht="16.5">
      <c r="A6" s="1515"/>
      <c r="B6" s="924" t="s">
        <v>17</v>
      </c>
      <c r="C6" s="920">
        <v>15</v>
      </c>
      <c r="D6" s="921">
        <f t="shared" si="0"/>
        <v>31.95</v>
      </c>
      <c r="E6" s="1530"/>
      <c r="F6" s="924" t="s">
        <v>11</v>
      </c>
      <c r="G6" s="922">
        <v>14</v>
      </c>
      <c r="H6" s="921">
        <f aca="true" t="shared" si="1" ref="H6:H13">G6*$H$3/1000</f>
        <v>29.82</v>
      </c>
      <c r="I6" s="1512"/>
      <c r="J6" s="112" t="s">
        <v>939</v>
      </c>
      <c r="K6" s="122">
        <v>16.5</v>
      </c>
      <c r="L6" s="921">
        <f aca="true" t="shared" si="2" ref="L6:L18">K6*$L$3/1000</f>
        <v>35.97</v>
      </c>
      <c r="M6" s="1503"/>
      <c r="N6" s="924"/>
      <c r="O6" s="922"/>
      <c r="P6" s="921"/>
      <c r="Q6" s="1507"/>
      <c r="R6" s="924"/>
      <c r="S6" s="920"/>
      <c r="T6" s="925">
        <f aca="true" t="shared" si="3" ref="T6:T12">S6*$T$3/1000</f>
        <v>0</v>
      </c>
    </row>
    <row r="7" spans="1:20" ht="16.5">
      <c r="A7" s="1516"/>
      <c r="B7" s="926"/>
      <c r="C7" s="920"/>
      <c r="D7" s="921">
        <f t="shared" si="0"/>
        <v>0</v>
      </c>
      <c r="E7" s="1531"/>
      <c r="F7" s="926"/>
      <c r="G7" s="927"/>
      <c r="H7" s="921">
        <f t="shared" si="1"/>
        <v>0</v>
      </c>
      <c r="I7" s="1512"/>
      <c r="J7" s="112" t="s">
        <v>940</v>
      </c>
      <c r="K7" s="122">
        <v>16.5</v>
      </c>
      <c r="L7" s="921">
        <f t="shared" si="2"/>
        <v>35.97</v>
      </c>
      <c r="M7" s="1504"/>
      <c r="N7" s="919"/>
      <c r="O7" s="927"/>
      <c r="P7" s="921"/>
      <c r="Q7" s="1508"/>
      <c r="R7" s="919"/>
      <c r="S7" s="920"/>
      <c r="T7" s="925">
        <f t="shared" si="3"/>
        <v>0</v>
      </c>
    </row>
    <row r="8" spans="1:20" ht="16.5" customHeight="1">
      <c r="A8" s="1242" t="s">
        <v>32</v>
      </c>
      <c r="B8" s="1" t="s">
        <v>941</v>
      </c>
      <c r="C8" s="928">
        <v>65</v>
      </c>
      <c r="D8" s="921">
        <f t="shared" si="0"/>
        <v>138.45</v>
      </c>
      <c r="E8" s="1239" t="s">
        <v>33</v>
      </c>
      <c r="F8" s="929" t="s">
        <v>36</v>
      </c>
      <c r="G8" s="799">
        <v>18</v>
      </c>
      <c r="H8" s="921">
        <f t="shared" si="1"/>
        <v>38.34</v>
      </c>
      <c r="I8" s="1512"/>
      <c r="J8" s="112" t="s">
        <v>942</v>
      </c>
      <c r="K8" s="122">
        <v>1</v>
      </c>
      <c r="L8" s="930">
        <f t="shared" si="2"/>
        <v>2.18</v>
      </c>
      <c r="M8" s="1302" t="s">
        <v>390</v>
      </c>
      <c r="N8" s="382" t="s">
        <v>943</v>
      </c>
      <c r="O8" s="4">
        <v>45</v>
      </c>
      <c r="P8" s="451">
        <f>O8*$P$3/1000</f>
        <v>95.85</v>
      </c>
      <c r="Q8" s="1431" t="s">
        <v>944</v>
      </c>
      <c r="R8" s="3"/>
      <c r="S8" s="4"/>
      <c r="T8" s="925">
        <f t="shared" si="3"/>
        <v>0</v>
      </c>
    </row>
    <row r="9" spans="1:20" ht="16.5" customHeight="1">
      <c r="A9" s="1243"/>
      <c r="B9" s="192" t="s">
        <v>30</v>
      </c>
      <c r="C9" s="224">
        <v>0.1</v>
      </c>
      <c r="D9" s="931">
        <f t="shared" si="0"/>
        <v>0.213</v>
      </c>
      <c r="E9" s="1240"/>
      <c r="F9" s="800" t="s">
        <v>945</v>
      </c>
      <c r="G9" s="799">
        <v>45</v>
      </c>
      <c r="H9" s="921">
        <f t="shared" si="1"/>
        <v>95.85</v>
      </c>
      <c r="I9" s="1512"/>
      <c r="J9" s="112" t="s">
        <v>547</v>
      </c>
      <c r="K9" s="122">
        <v>5.5</v>
      </c>
      <c r="L9" s="921">
        <f t="shared" si="2"/>
        <v>11.99</v>
      </c>
      <c r="M9" s="1303"/>
      <c r="N9" s="382" t="s">
        <v>946</v>
      </c>
      <c r="O9" s="387">
        <v>20</v>
      </c>
      <c r="P9" s="451">
        <f>O9*$P$3/1000</f>
        <v>42.6</v>
      </c>
      <c r="Q9" s="1432"/>
      <c r="R9" s="3"/>
      <c r="S9" s="7"/>
      <c r="T9" s="925">
        <f t="shared" si="3"/>
        <v>0</v>
      </c>
    </row>
    <row r="10" spans="1:20" ht="16.5" customHeight="1">
      <c r="A10" s="1243"/>
      <c r="B10" s="192" t="s">
        <v>31</v>
      </c>
      <c r="C10" s="224">
        <v>3</v>
      </c>
      <c r="D10" s="921">
        <f t="shared" si="0"/>
        <v>6.39</v>
      </c>
      <c r="E10" s="1240"/>
      <c r="F10" s="929" t="s">
        <v>72</v>
      </c>
      <c r="G10" s="799">
        <v>1</v>
      </c>
      <c r="H10" s="921">
        <f t="shared" si="1"/>
        <v>2.13</v>
      </c>
      <c r="I10" s="1512"/>
      <c r="J10" s="1" t="s">
        <v>947</v>
      </c>
      <c r="K10" s="932">
        <v>1</v>
      </c>
      <c r="L10" s="930">
        <f t="shared" si="2"/>
        <v>2.18</v>
      </c>
      <c r="M10" s="1303"/>
      <c r="N10" s="382" t="s">
        <v>948</v>
      </c>
      <c r="O10" s="4">
        <v>10</v>
      </c>
      <c r="P10" s="451">
        <f>O10*$P$3/1000</f>
        <v>21.3</v>
      </c>
      <c r="Q10" s="1432"/>
      <c r="R10" s="3"/>
      <c r="S10" s="4"/>
      <c r="T10" s="925">
        <f t="shared" si="3"/>
        <v>0</v>
      </c>
    </row>
    <row r="11" spans="1:20" ht="16.5" customHeight="1">
      <c r="A11" s="1243"/>
      <c r="B11" s="192" t="s">
        <v>949</v>
      </c>
      <c r="C11" s="224">
        <v>30</v>
      </c>
      <c r="D11" s="921">
        <f t="shared" si="0"/>
        <v>63.9</v>
      </c>
      <c r="E11" s="1240"/>
      <c r="F11" s="231" t="s">
        <v>37</v>
      </c>
      <c r="G11" s="232">
        <v>7</v>
      </c>
      <c r="H11" s="921">
        <f t="shared" si="1"/>
        <v>14.91</v>
      </c>
      <c r="I11" s="1512"/>
      <c r="J11" s="112" t="s">
        <v>950</v>
      </c>
      <c r="K11" s="933">
        <v>2</v>
      </c>
      <c r="L11" s="921">
        <f t="shared" si="2"/>
        <v>4.36</v>
      </c>
      <c r="M11" s="1303"/>
      <c r="N11" s="382" t="s">
        <v>951</v>
      </c>
      <c r="O11" s="4">
        <v>1</v>
      </c>
      <c r="P11" s="451">
        <v>2</v>
      </c>
      <c r="Q11" s="1432"/>
      <c r="R11" s="3"/>
      <c r="S11" s="4"/>
      <c r="T11" s="925">
        <f t="shared" si="3"/>
        <v>0</v>
      </c>
    </row>
    <row r="12" spans="1:20" ht="16.5" customHeight="1">
      <c r="A12" s="1243"/>
      <c r="B12" s="178" t="s">
        <v>323</v>
      </c>
      <c r="C12" s="224">
        <v>5</v>
      </c>
      <c r="D12" s="921">
        <f t="shared" si="0"/>
        <v>10.65</v>
      </c>
      <c r="E12" s="1240"/>
      <c r="F12" s="1" t="s">
        <v>81</v>
      </c>
      <c r="G12" s="4"/>
      <c r="H12" s="930">
        <v>1</v>
      </c>
      <c r="I12" s="1512"/>
      <c r="J12" s="112" t="s">
        <v>548</v>
      </c>
      <c r="K12" s="933">
        <v>4</v>
      </c>
      <c r="L12" s="921">
        <f t="shared" si="2"/>
        <v>8.72</v>
      </c>
      <c r="M12" s="1303"/>
      <c r="N12" s="382" t="s">
        <v>952</v>
      </c>
      <c r="O12" s="4">
        <v>3</v>
      </c>
      <c r="P12" s="451">
        <f>O12*$D$3/1000</f>
        <v>6.39</v>
      </c>
      <c r="Q12" s="1432"/>
      <c r="R12" s="3"/>
      <c r="S12" s="4"/>
      <c r="T12" s="925">
        <f t="shared" si="3"/>
        <v>0</v>
      </c>
    </row>
    <row r="13" spans="1:20" ht="16.5" customHeight="1">
      <c r="A13" s="1243"/>
      <c r="B13" s="3"/>
      <c r="C13" s="4"/>
      <c r="D13" s="921">
        <f t="shared" si="0"/>
        <v>0</v>
      </c>
      <c r="E13" s="1240"/>
      <c r="F13" s="1"/>
      <c r="G13" s="8"/>
      <c r="H13" s="921">
        <f t="shared" si="1"/>
        <v>0</v>
      </c>
      <c r="I13" s="1512"/>
      <c r="J13" s="934" t="s">
        <v>953</v>
      </c>
      <c r="K13" s="933"/>
      <c r="L13" s="921">
        <f t="shared" si="2"/>
        <v>0</v>
      </c>
      <c r="M13" s="1303"/>
      <c r="N13" s="382" t="s">
        <v>954</v>
      </c>
      <c r="O13" s="8">
        <v>9.5</v>
      </c>
      <c r="P13" s="451">
        <f>O13*$D$3/1000</f>
        <v>20.235</v>
      </c>
      <c r="Q13" s="1432"/>
      <c r="R13" s="3"/>
      <c r="S13" s="4"/>
      <c r="T13" s="925">
        <f>S13*$T$3/1000</f>
        <v>0</v>
      </c>
    </row>
    <row r="14" spans="1:20" ht="16.5">
      <c r="A14" s="1244"/>
      <c r="B14" s="111" t="s">
        <v>955</v>
      </c>
      <c r="C14" s="935">
        <f>SUM(C8:C13)</f>
        <v>103.1</v>
      </c>
      <c r="D14" s="19">
        <f>SUM(D8:D13)</f>
        <v>219.60299999999998</v>
      </c>
      <c r="E14" s="1241"/>
      <c r="F14" s="111" t="s">
        <v>955</v>
      </c>
      <c r="G14" s="936">
        <f>SUM(G8:G13)</f>
        <v>71</v>
      </c>
      <c r="H14" s="19">
        <f>SUM(H8:H13)</f>
        <v>152.23</v>
      </c>
      <c r="I14" s="1513"/>
      <c r="J14" s="111" t="s">
        <v>955</v>
      </c>
      <c r="K14" s="937">
        <f>SUM(K8:K13)</f>
        <v>13.5</v>
      </c>
      <c r="L14" s="19">
        <f>SUM(L8:L13)</f>
        <v>29.43</v>
      </c>
      <c r="M14" s="1304"/>
      <c r="N14" s="389" t="s">
        <v>955</v>
      </c>
      <c r="O14" s="390">
        <f>SUM(O8:O13)</f>
        <v>88.5</v>
      </c>
      <c r="P14" s="390">
        <f>SUM(P8:P13)</f>
        <v>188.375</v>
      </c>
      <c r="Q14" s="1433"/>
      <c r="R14" s="111" t="s">
        <v>955</v>
      </c>
      <c r="S14" s="936">
        <f>SUM(S8:S13)</f>
        <v>0</v>
      </c>
      <c r="T14" s="103">
        <f>SUM(T8:T13)</f>
        <v>0</v>
      </c>
    </row>
    <row r="15" spans="1:20" ht="16.5" customHeight="1">
      <c r="A15" s="1242" t="s">
        <v>956</v>
      </c>
      <c r="B15" s="382" t="s">
        <v>957</v>
      </c>
      <c r="C15" s="436">
        <v>80</v>
      </c>
      <c r="D15" s="921">
        <f t="shared" si="0"/>
        <v>170.4</v>
      </c>
      <c r="E15" s="1272" t="s">
        <v>958</v>
      </c>
      <c r="F15" s="112" t="s">
        <v>959</v>
      </c>
      <c r="G15" s="938">
        <v>64</v>
      </c>
      <c r="H15" s="939">
        <f>G15*$H$3/4500</f>
        <v>30.293333333333333</v>
      </c>
      <c r="I15" s="1524" t="s">
        <v>960</v>
      </c>
      <c r="J15" s="1" t="s">
        <v>961</v>
      </c>
      <c r="K15" s="940">
        <v>7</v>
      </c>
      <c r="L15" s="921">
        <f t="shared" si="2"/>
        <v>15.26</v>
      </c>
      <c r="M15" s="1302" t="s">
        <v>962</v>
      </c>
      <c r="N15" s="382" t="s">
        <v>963</v>
      </c>
      <c r="O15" s="941">
        <v>55</v>
      </c>
      <c r="P15" s="451">
        <f aca="true" t="shared" si="4" ref="P15:P20">O15*$P$3/1000</f>
        <v>117.15</v>
      </c>
      <c r="Q15" s="1272"/>
      <c r="R15" s="3"/>
      <c r="S15" s="942"/>
      <c r="T15" s="925">
        <f>S15*$T$3/1000</f>
        <v>0</v>
      </c>
    </row>
    <row r="16" spans="1:20" ht="16.5">
      <c r="A16" s="1243"/>
      <c r="B16" s="382" t="s">
        <v>964</v>
      </c>
      <c r="C16" s="436">
        <v>5.5</v>
      </c>
      <c r="D16" s="921">
        <f t="shared" si="0"/>
        <v>11.715</v>
      </c>
      <c r="E16" s="1273"/>
      <c r="F16" s="112" t="s">
        <v>965</v>
      </c>
      <c r="G16" s="938">
        <v>5.5</v>
      </c>
      <c r="H16" s="921">
        <f>G16*$H$3/1000</f>
        <v>11.715</v>
      </c>
      <c r="I16" s="1525"/>
      <c r="J16" s="847" t="s">
        <v>966</v>
      </c>
      <c r="K16" s="943">
        <v>43</v>
      </c>
      <c r="L16" s="944">
        <f>K16*$L$3/1000-1</f>
        <v>92.74</v>
      </c>
      <c r="M16" s="1303"/>
      <c r="N16" s="382" t="s">
        <v>967</v>
      </c>
      <c r="O16" s="941">
        <v>9</v>
      </c>
      <c r="P16" s="451">
        <f t="shared" si="4"/>
        <v>19.17</v>
      </c>
      <c r="Q16" s="1273"/>
      <c r="R16" s="3"/>
      <c r="S16" s="942"/>
      <c r="T16" s="925">
        <f aca="true" t="shared" si="5" ref="T16:T21">S16*$T$3/1000</f>
        <v>0</v>
      </c>
    </row>
    <row r="17" spans="1:20" ht="16.5">
      <c r="A17" s="1243"/>
      <c r="B17" s="382" t="s">
        <v>968</v>
      </c>
      <c r="C17" s="436">
        <v>5.5</v>
      </c>
      <c r="D17" s="921">
        <f t="shared" si="0"/>
        <v>11.715</v>
      </c>
      <c r="E17" s="1273"/>
      <c r="F17" s="112" t="s">
        <v>969</v>
      </c>
      <c r="G17" s="938">
        <v>5</v>
      </c>
      <c r="H17" s="921">
        <f>G17*$H$3/1000</f>
        <v>10.65</v>
      </c>
      <c r="I17" s="1525"/>
      <c r="J17" s="847" t="s">
        <v>970</v>
      </c>
      <c r="K17" s="943">
        <v>6</v>
      </c>
      <c r="L17" s="944">
        <f t="shared" si="2"/>
        <v>13.08</v>
      </c>
      <c r="M17" s="1303"/>
      <c r="N17" s="382" t="s">
        <v>971</v>
      </c>
      <c r="O17" s="941">
        <v>3</v>
      </c>
      <c r="P17" s="451">
        <f t="shared" si="4"/>
        <v>6.39</v>
      </c>
      <c r="Q17" s="1273"/>
      <c r="R17" s="3"/>
      <c r="S17" s="942"/>
      <c r="T17" s="925">
        <f t="shared" si="5"/>
        <v>0</v>
      </c>
    </row>
    <row r="18" spans="1:20" ht="16.5">
      <c r="A18" s="1243"/>
      <c r="B18" s="382" t="s">
        <v>972</v>
      </c>
      <c r="C18" s="436">
        <v>0.5</v>
      </c>
      <c r="D18" s="921">
        <f t="shared" si="0"/>
        <v>1.065</v>
      </c>
      <c r="E18" s="1273"/>
      <c r="F18" s="112" t="s">
        <v>964</v>
      </c>
      <c r="G18" s="938">
        <v>5</v>
      </c>
      <c r="H18" s="921">
        <f>G18*$H$3/1000</f>
        <v>10.65</v>
      </c>
      <c r="I18" s="1525"/>
      <c r="J18" s="1" t="s">
        <v>973</v>
      </c>
      <c r="K18" s="7">
        <v>5</v>
      </c>
      <c r="L18" s="921">
        <f t="shared" si="2"/>
        <v>10.9</v>
      </c>
      <c r="M18" s="1303"/>
      <c r="N18" s="382" t="s">
        <v>964</v>
      </c>
      <c r="O18" s="941">
        <v>10</v>
      </c>
      <c r="P18" s="451">
        <f t="shared" si="4"/>
        <v>21.3</v>
      </c>
      <c r="Q18" s="1273"/>
      <c r="R18" s="3"/>
      <c r="S18" s="942"/>
      <c r="T18" s="925">
        <f t="shared" si="5"/>
        <v>0</v>
      </c>
    </row>
    <row r="19" spans="1:20" ht="16.5">
      <c r="A19" s="1243"/>
      <c r="B19" s="382" t="s">
        <v>974</v>
      </c>
      <c r="C19" s="387">
        <v>5</v>
      </c>
      <c r="D19" s="921">
        <f t="shared" si="0"/>
        <v>10.65</v>
      </c>
      <c r="E19" s="1273"/>
      <c r="F19" s="112" t="s">
        <v>975</v>
      </c>
      <c r="G19" s="223">
        <v>5</v>
      </c>
      <c r="H19" s="921">
        <f>G19*$H$3/1000</f>
        <v>10.65</v>
      </c>
      <c r="I19" s="1525"/>
      <c r="J19" s="1" t="s">
        <v>976</v>
      </c>
      <c r="K19" s="7"/>
      <c r="L19" s="921" t="s">
        <v>977</v>
      </c>
      <c r="M19" s="1303"/>
      <c r="N19" s="382" t="s">
        <v>972</v>
      </c>
      <c r="O19" s="387">
        <v>1</v>
      </c>
      <c r="P19" s="451">
        <f t="shared" si="4"/>
        <v>2.13</v>
      </c>
      <c r="Q19" s="1273"/>
      <c r="R19" s="945"/>
      <c r="S19" s="7"/>
      <c r="T19" s="925">
        <f t="shared" si="5"/>
        <v>0</v>
      </c>
    </row>
    <row r="20" spans="1:20" ht="16.5">
      <c r="A20" s="1243"/>
      <c r="B20" s="382"/>
      <c r="C20" s="394"/>
      <c r="D20" s="921">
        <f t="shared" si="0"/>
        <v>0</v>
      </c>
      <c r="E20" s="1273"/>
      <c r="F20" s="112" t="s">
        <v>978</v>
      </c>
      <c r="G20" s="223">
        <v>1</v>
      </c>
      <c r="H20" s="946">
        <f>G20*$H$3/1000</f>
        <v>2.13</v>
      </c>
      <c r="I20" s="1525"/>
      <c r="J20" s="1"/>
      <c r="K20" s="7"/>
      <c r="L20" s="921"/>
      <c r="M20" s="1303"/>
      <c r="N20" s="382"/>
      <c r="O20" s="387"/>
      <c r="P20" s="451">
        <f t="shared" si="4"/>
        <v>0</v>
      </c>
      <c r="Q20" s="1273"/>
      <c r="R20" s="945"/>
      <c r="S20" s="7"/>
      <c r="T20" s="925">
        <f t="shared" si="5"/>
        <v>0</v>
      </c>
    </row>
    <row r="21" spans="1:20" ht="16.5">
      <c r="A21" s="1243"/>
      <c r="B21" s="382"/>
      <c r="C21" s="394"/>
      <c r="D21" s="921">
        <f t="shared" si="0"/>
        <v>0</v>
      </c>
      <c r="E21" s="1273"/>
      <c r="F21" s="112" t="s">
        <v>979</v>
      </c>
      <c r="G21" s="947">
        <v>2</v>
      </c>
      <c r="H21" s="948">
        <v>2</v>
      </c>
      <c r="I21" s="1525"/>
      <c r="J21" s="113"/>
      <c r="K21" s="9"/>
      <c r="L21" s="921"/>
      <c r="M21" s="1303"/>
      <c r="N21" s="395"/>
      <c r="O21" s="394"/>
      <c r="P21" s="451">
        <f>O21*$D$3/1000</f>
        <v>0</v>
      </c>
      <c r="Q21" s="1273"/>
      <c r="R21" s="945"/>
      <c r="S21" s="9"/>
      <c r="T21" s="925">
        <f t="shared" si="5"/>
        <v>0</v>
      </c>
    </row>
    <row r="22" spans="1:20" ht="16.5">
      <c r="A22" s="1244"/>
      <c r="B22" s="408" t="s">
        <v>955</v>
      </c>
      <c r="C22" s="935">
        <f>SUM(C15:C21)</f>
        <v>96.5</v>
      </c>
      <c r="D22" s="19">
        <f>SUM(D15:D21)</f>
        <v>205.54500000000002</v>
      </c>
      <c r="E22" s="1274"/>
      <c r="F22" s="112" t="s">
        <v>980</v>
      </c>
      <c r="G22" s="938">
        <v>3.5</v>
      </c>
      <c r="H22" s="944">
        <f>G22*$H$3/1000</f>
        <v>7.455</v>
      </c>
      <c r="I22" s="1526"/>
      <c r="J22" s="408" t="s">
        <v>955</v>
      </c>
      <c r="K22" s="936">
        <f>SUM(K15:K21)</f>
        <v>61</v>
      </c>
      <c r="L22" s="19">
        <f>SUM(L15:L21)</f>
        <v>131.98</v>
      </c>
      <c r="M22" s="1304"/>
      <c r="N22" s="391" t="s">
        <v>955</v>
      </c>
      <c r="O22" s="390">
        <f>SUM(O15:O21)</f>
        <v>78</v>
      </c>
      <c r="P22" s="390">
        <f>SUM(P15:P21)</f>
        <v>166.14</v>
      </c>
      <c r="Q22" s="1274"/>
      <c r="R22" s="408" t="s">
        <v>955</v>
      </c>
      <c r="S22" s="936">
        <f>SUM(S15:S21)</f>
        <v>0</v>
      </c>
      <c r="T22" s="103">
        <f>SUM(T15:T21)</f>
        <v>0</v>
      </c>
    </row>
    <row r="23" spans="1:20" ht="16.5" customHeight="1">
      <c r="A23" s="1514" t="s">
        <v>981</v>
      </c>
      <c r="B23" s="3" t="s">
        <v>982</v>
      </c>
      <c r="C23" s="949">
        <v>75</v>
      </c>
      <c r="D23" s="921">
        <f t="shared" si="0"/>
        <v>159.75</v>
      </c>
      <c r="E23" s="1517" t="s">
        <v>983</v>
      </c>
      <c r="F23" s="3" t="s">
        <v>984</v>
      </c>
      <c r="G23" s="950">
        <v>75</v>
      </c>
      <c r="H23" s="944">
        <f>G23*$H$3/1000-5</f>
        <v>154.75</v>
      </c>
      <c r="I23" s="1520" t="s">
        <v>981</v>
      </c>
      <c r="J23" s="3" t="s">
        <v>985</v>
      </c>
      <c r="K23" s="949">
        <v>75</v>
      </c>
      <c r="L23" s="921">
        <f>K23*$L$3/1000</f>
        <v>163.5</v>
      </c>
      <c r="M23" s="1520" t="s">
        <v>986</v>
      </c>
      <c r="N23" s="113" t="s">
        <v>986</v>
      </c>
      <c r="O23" s="949">
        <v>75</v>
      </c>
      <c r="P23" s="944">
        <f>O23*2130/1000-5</f>
        <v>154.75</v>
      </c>
      <c r="Q23" s="1517"/>
      <c r="R23" s="3"/>
      <c r="S23" s="949"/>
      <c r="T23" s="951">
        <f>S23*$T$3/1000</f>
        <v>0</v>
      </c>
    </row>
    <row r="24" spans="1:20" ht="16.5">
      <c r="A24" s="1515"/>
      <c r="B24" s="3" t="s">
        <v>987</v>
      </c>
      <c r="C24" s="940">
        <v>0.5</v>
      </c>
      <c r="D24" s="921">
        <f t="shared" si="0"/>
        <v>1.065</v>
      </c>
      <c r="E24" s="1518"/>
      <c r="F24" s="3" t="s">
        <v>988</v>
      </c>
      <c r="G24" s="952">
        <v>0.5</v>
      </c>
      <c r="H24" s="921">
        <f>G24*$H$3/1000</f>
        <v>1.065</v>
      </c>
      <c r="I24" s="1521"/>
      <c r="J24" s="3" t="s">
        <v>988</v>
      </c>
      <c r="K24" s="940">
        <v>0.5</v>
      </c>
      <c r="L24" s="921">
        <f>K24*$D$3/1000</f>
        <v>1.065</v>
      </c>
      <c r="M24" s="1521"/>
      <c r="N24" s="113" t="s">
        <v>972</v>
      </c>
      <c r="O24" s="940">
        <v>0.5</v>
      </c>
      <c r="P24" s="921">
        <f>O24*$P$3/1000</f>
        <v>1.065</v>
      </c>
      <c r="Q24" s="1518"/>
      <c r="R24" s="3"/>
      <c r="S24" s="940"/>
      <c r="T24" s="951">
        <f>S24*$T$3/1000</f>
        <v>0</v>
      </c>
    </row>
    <row r="25" spans="1:20" ht="17.25" thickBot="1">
      <c r="A25" s="1515"/>
      <c r="B25" s="3"/>
      <c r="C25" s="940"/>
      <c r="D25" s="921">
        <f t="shared" si="0"/>
        <v>0</v>
      </c>
      <c r="E25" s="1518"/>
      <c r="F25" s="3" t="s">
        <v>989</v>
      </c>
      <c r="G25" s="927"/>
      <c r="H25" s="921">
        <v>3</v>
      </c>
      <c r="I25" s="1521"/>
      <c r="J25" s="128" t="s">
        <v>990</v>
      </c>
      <c r="K25" s="953"/>
      <c r="L25" s="954">
        <v>8</v>
      </c>
      <c r="M25" s="1521"/>
      <c r="N25" s="113" t="s">
        <v>991</v>
      </c>
      <c r="O25" s="941">
        <v>4.5</v>
      </c>
      <c r="P25" s="451">
        <f>O25*$D$3/1000</f>
        <v>9.585</v>
      </c>
      <c r="Q25" s="1518"/>
      <c r="R25" s="3"/>
      <c r="S25" s="942"/>
      <c r="T25" s="104"/>
    </row>
    <row r="26" spans="1:20" ht="16.5">
      <c r="A26" s="1515"/>
      <c r="B26" s="3"/>
      <c r="C26" s="940"/>
      <c r="D26" s="5"/>
      <c r="E26" s="1518"/>
      <c r="F26" s="131" t="s">
        <v>992</v>
      </c>
      <c r="G26" s="955">
        <v>19</v>
      </c>
      <c r="H26" s="956">
        <f>G26*2030/1000</f>
        <v>38.57</v>
      </c>
      <c r="I26" s="1522"/>
      <c r="J26" s="957"/>
      <c r="K26" s="940"/>
      <c r="L26" s="958"/>
      <c r="M26" s="1521"/>
      <c r="N26" s="3"/>
      <c r="O26" s="927"/>
      <c r="P26" s="5"/>
      <c r="Q26" s="1518"/>
      <c r="R26" s="3"/>
      <c r="S26" s="942"/>
      <c r="T26" s="105"/>
    </row>
    <row r="27" spans="1:20" ht="17.25" thickBot="1">
      <c r="A27" s="1515"/>
      <c r="B27" s="886"/>
      <c r="C27" s="940"/>
      <c r="D27" s="5"/>
      <c r="E27" s="1518"/>
      <c r="F27" s="134" t="s">
        <v>993</v>
      </c>
      <c r="G27" s="959"/>
      <c r="H27" s="136" t="s">
        <v>994</v>
      </c>
      <c r="I27" s="1522"/>
      <c r="J27" s="957"/>
      <c r="K27" s="940"/>
      <c r="L27" s="130"/>
      <c r="M27" s="1521"/>
      <c r="N27" s="3" t="s">
        <v>995</v>
      </c>
      <c r="O27" s="927"/>
      <c r="P27" s="451">
        <v>2</v>
      </c>
      <c r="Q27" s="1518"/>
      <c r="R27" s="3"/>
      <c r="S27" s="942"/>
      <c r="T27" s="105"/>
    </row>
    <row r="28" spans="1:20" ht="16.5">
      <c r="A28" s="1516"/>
      <c r="B28" s="18" t="s">
        <v>955</v>
      </c>
      <c r="C28" s="935">
        <f>SUM(C23:C27)</f>
        <v>75.5</v>
      </c>
      <c r="D28" s="19">
        <f>SUM(D23:D27)</f>
        <v>160.815</v>
      </c>
      <c r="E28" s="1519"/>
      <c r="F28" s="18" t="s">
        <v>955</v>
      </c>
      <c r="G28" s="936">
        <f>SUM(G23:G27)</f>
        <v>94.5</v>
      </c>
      <c r="H28" s="19">
        <f>SUM(H23:H27)</f>
        <v>197.385</v>
      </c>
      <c r="I28" s="1523"/>
      <c r="J28" s="960" t="s">
        <v>955</v>
      </c>
      <c r="K28" s="961">
        <f>SUM(K23:K27)</f>
        <v>75.5</v>
      </c>
      <c r="L28" s="962">
        <f>SUM(L23:L27)</f>
        <v>172.565</v>
      </c>
      <c r="M28" s="1523"/>
      <c r="N28" s="18" t="s">
        <v>955</v>
      </c>
      <c r="O28" s="936">
        <f>SUM(O23:O27)</f>
        <v>80</v>
      </c>
      <c r="P28" s="19">
        <f>SUM(P23:P27)</f>
        <v>167.4</v>
      </c>
      <c r="Q28" s="1519"/>
      <c r="R28" s="18" t="s">
        <v>955</v>
      </c>
      <c r="S28" s="936">
        <f>SUM(S23:S27)</f>
        <v>0</v>
      </c>
      <c r="T28" s="103">
        <f>SUM(T23:T27)</f>
        <v>0</v>
      </c>
    </row>
    <row r="29" spans="1:20" ht="16.5" customHeight="1">
      <c r="A29" s="1282" t="s">
        <v>996</v>
      </c>
      <c r="B29" s="178" t="s">
        <v>997</v>
      </c>
      <c r="C29" s="224">
        <v>5</v>
      </c>
      <c r="D29" s="921">
        <f>C29*$D$3/1000</f>
        <v>10.65</v>
      </c>
      <c r="E29" s="1535" t="s">
        <v>998</v>
      </c>
      <c r="F29" s="963" t="s">
        <v>999</v>
      </c>
      <c r="G29" s="964">
        <v>33</v>
      </c>
      <c r="H29" s="921">
        <f aca="true" t="shared" si="6" ref="H29:H34">G29*$D$3/1000</f>
        <v>70.29</v>
      </c>
      <c r="I29" s="1346" t="s">
        <v>1000</v>
      </c>
      <c r="J29" s="965" t="s">
        <v>1001</v>
      </c>
      <c r="K29" s="966"/>
      <c r="L29" s="967">
        <v>2180</v>
      </c>
      <c r="M29" s="1346" t="s">
        <v>1002</v>
      </c>
      <c r="N29" s="963" t="s">
        <v>1003</v>
      </c>
      <c r="O29" s="156">
        <v>25</v>
      </c>
      <c r="P29" s="921">
        <f aca="true" t="shared" si="7" ref="P29:P34">O29*$P$3/1000</f>
        <v>53.25</v>
      </c>
      <c r="Q29" s="1285"/>
      <c r="R29" s="963"/>
      <c r="S29" s="942"/>
      <c r="T29" s="925">
        <f>S29*$T$3/1000</f>
        <v>0</v>
      </c>
    </row>
    <row r="30" spans="1:20" ht="16.5">
      <c r="A30" s="1283"/>
      <c r="B30" s="178" t="s">
        <v>1004</v>
      </c>
      <c r="C30" s="224">
        <v>28</v>
      </c>
      <c r="D30" s="921">
        <f>C30*$D$3/1000</f>
        <v>59.64</v>
      </c>
      <c r="E30" s="1536"/>
      <c r="F30" s="963" t="s">
        <v>1005</v>
      </c>
      <c r="G30" s="964">
        <v>5</v>
      </c>
      <c r="H30" s="921">
        <f t="shared" si="6"/>
        <v>10.65</v>
      </c>
      <c r="I30" s="1347"/>
      <c r="J30" s="965"/>
      <c r="K30" s="966"/>
      <c r="L30" s="968"/>
      <c r="M30" s="1347"/>
      <c r="N30" s="963" t="s">
        <v>1006</v>
      </c>
      <c r="O30" s="156">
        <v>7</v>
      </c>
      <c r="P30" s="921">
        <f t="shared" si="7"/>
        <v>14.91</v>
      </c>
      <c r="Q30" s="1286"/>
      <c r="R30" s="963"/>
      <c r="S30" s="942"/>
      <c r="T30" s="925">
        <f aca="true" t="shared" si="8" ref="T30:T35">S30*$T$3/1000</f>
        <v>0</v>
      </c>
    </row>
    <row r="31" spans="1:20" ht="16.5">
      <c r="A31" s="1283"/>
      <c r="B31" s="178" t="s">
        <v>1007</v>
      </c>
      <c r="C31" s="224">
        <v>5.5</v>
      </c>
      <c r="D31" s="921">
        <f>C31*$D$3/1000</f>
        <v>11.715</v>
      </c>
      <c r="E31" s="1536"/>
      <c r="F31" s="963" t="s">
        <v>1008</v>
      </c>
      <c r="G31" s="964">
        <v>4</v>
      </c>
      <c r="H31" s="921">
        <f t="shared" si="6"/>
        <v>8.52</v>
      </c>
      <c r="I31" s="1347"/>
      <c r="J31" s="1538" t="s">
        <v>1009</v>
      </c>
      <c r="K31" s="1539"/>
      <c r="L31" s="1540"/>
      <c r="M31" s="1347"/>
      <c r="N31" s="963" t="s">
        <v>1010</v>
      </c>
      <c r="O31" s="156">
        <v>1</v>
      </c>
      <c r="P31" s="921">
        <f t="shared" si="7"/>
        <v>2.13</v>
      </c>
      <c r="Q31" s="1286"/>
      <c r="R31" s="963"/>
      <c r="S31" s="942"/>
      <c r="T31" s="925">
        <f t="shared" si="8"/>
        <v>0</v>
      </c>
    </row>
    <row r="32" spans="1:20" ht="16.5">
      <c r="A32" s="1283"/>
      <c r="B32" s="178" t="s">
        <v>1011</v>
      </c>
      <c r="C32" s="178"/>
      <c r="D32" s="969">
        <v>1</v>
      </c>
      <c r="E32" s="1536"/>
      <c r="F32" s="963"/>
      <c r="G32" s="964"/>
      <c r="H32" s="921">
        <f t="shared" si="6"/>
        <v>0</v>
      </c>
      <c r="I32" s="1347"/>
      <c r="J32" s="1538" t="s">
        <v>1012</v>
      </c>
      <c r="K32" s="1539"/>
      <c r="L32" s="1540"/>
      <c r="M32" s="1347"/>
      <c r="N32" s="945"/>
      <c r="O32" s="156"/>
      <c r="P32" s="921">
        <f t="shared" si="7"/>
        <v>0</v>
      </c>
      <c r="Q32" s="1286"/>
      <c r="R32" s="963"/>
      <c r="S32" s="942"/>
      <c r="T32" s="925">
        <f t="shared" si="8"/>
        <v>0</v>
      </c>
    </row>
    <row r="33" spans="1:20" ht="16.5">
      <c r="A33" s="1283"/>
      <c r="B33" s="178" t="s">
        <v>1013</v>
      </c>
      <c r="C33" s="178"/>
      <c r="D33" s="969" t="s">
        <v>1014</v>
      </c>
      <c r="E33" s="1536"/>
      <c r="F33" s="13"/>
      <c r="G33" s="964"/>
      <c r="H33" s="921">
        <f t="shared" si="6"/>
        <v>0</v>
      </c>
      <c r="I33" s="1347"/>
      <c r="J33" s="13"/>
      <c r="K33" s="122"/>
      <c r="L33" s="968"/>
      <c r="M33" s="1347"/>
      <c r="N33" s="945"/>
      <c r="O33" s="156"/>
      <c r="P33" s="921">
        <f t="shared" si="7"/>
        <v>0</v>
      </c>
      <c r="Q33" s="1286"/>
      <c r="R33" s="963"/>
      <c r="S33" s="942"/>
      <c r="T33" s="925">
        <f t="shared" si="8"/>
        <v>0</v>
      </c>
    </row>
    <row r="34" spans="1:20" ht="16.5">
      <c r="A34" s="1283"/>
      <c r="B34" s="970" t="s">
        <v>1015</v>
      </c>
      <c r="C34" s="10"/>
      <c r="D34" s="968">
        <f>C34*$D$3/1000</f>
        <v>0</v>
      </c>
      <c r="E34" s="1536"/>
      <c r="F34" s="970" t="s">
        <v>1015</v>
      </c>
      <c r="G34" s="10"/>
      <c r="H34" s="921">
        <f t="shared" si="6"/>
        <v>0</v>
      </c>
      <c r="I34" s="1347"/>
      <c r="J34" s="970" t="s">
        <v>1015</v>
      </c>
      <c r="K34" s="17"/>
      <c r="L34" s="968"/>
      <c r="M34" s="1347"/>
      <c r="N34" s="970" t="s">
        <v>1015</v>
      </c>
      <c r="O34" s="971"/>
      <c r="P34" s="921">
        <f t="shared" si="7"/>
        <v>0</v>
      </c>
      <c r="Q34" s="1286"/>
      <c r="R34" s="945"/>
      <c r="S34" s="12"/>
      <c r="T34" s="925">
        <f t="shared" si="8"/>
        <v>0</v>
      </c>
    </row>
    <row r="35" spans="1:20" ht="16.5">
      <c r="A35" s="1283"/>
      <c r="B35" s="624" t="s">
        <v>1016</v>
      </c>
      <c r="C35" s="16"/>
      <c r="D35" s="968">
        <f>C35*$D$3/1000</f>
        <v>0</v>
      </c>
      <c r="E35" s="1536"/>
      <c r="F35" s="624" t="s">
        <v>1017</v>
      </c>
      <c r="G35" s="16"/>
      <c r="H35" s="921"/>
      <c r="I35" s="1347"/>
      <c r="J35" s="17"/>
      <c r="K35" s="972"/>
      <c r="L35" s="968"/>
      <c r="M35" s="1347"/>
      <c r="N35" s="624" t="s">
        <v>1018</v>
      </c>
      <c r="O35" s="10"/>
      <c r="P35" s="921"/>
      <c r="Q35" s="1286"/>
      <c r="R35" s="17"/>
      <c r="S35" s="20"/>
      <c r="T35" s="925">
        <f t="shared" si="8"/>
        <v>0</v>
      </c>
    </row>
    <row r="36" spans="1:20" ht="16.5">
      <c r="A36" s="1283"/>
      <c r="B36" s="13" t="s">
        <v>1019</v>
      </c>
      <c r="C36" s="10"/>
      <c r="D36" s="968" t="s">
        <v>1020</v>
      </c>
      <c r="E36" s="1536"/>
      <c r="F36" s="13" t="s">
        <v>1019</v>
      </c>
      <c r="G36" s="10"/>
      <c r="H36" s="968" t="s">
        <v>1021</v>
      </c>
      <c r="I36" s="1347"/>
      <c r="J36" s="13"/>
      <c r="K36" s="17"/>
      <c r="L36" s="968"/>
      <c r="M36" s="1347"/>
      <c r="N36" s="13" t="s">
        <v>1019</v>
      </c>
      <c r="O36" s="10"/>
      <c r="P36" s="968" t="s">
        <v>1022</v>
      </c>
      <c r="Q36" s="1286"/>
      <c r="R36" s="13"/>
      <c r="S36" s="10"/>
      <c r="T36" s="973"/>
    </row>
    <row r="37" spans="1:20" ht="16.5">
      <c r="A37" s="1284"/>
      <c r="B37" s="974" t="s">
        <v>955</v>
      </c>
      <c r="C37" s="936">
        <f>SUM(C29:C36)</f>
        <v>38.5</v>
      </c>
      <c r="D37" s="19">
        <f>SUM(D29:D36)</f>
        <v>83.00500000000001</v>
      </c>
      <c r="E37" s="1537"/>
      <c r="F37" s="974" t="s">
        <v>955</v>
      </c>
      <c r="G37" s="936">
        <f>SUM(G29:G36)</f>
        <v>42</v>
      </c>
      <c r="H37" s="19">
        <f>SUM(H29:H36)</f>
        <v>89.46000000000001</v>
      </c>
      <c r="I37" s="1349"/>
      <c r="J37" s="974" t="s">
        <v>955</v>
      </c>
      <c r="K37" s="937">
        <f>SUM(K29:K36)</f>
        <v>0</v>
      </c>
      <c r="L37" s="19">
        <f>SUM(L29:L36)</f>
        <v>2180</v>
      </c>
      <c r="M37" s="1349"/>
      <c r="N37" s="974" t="s">
        <v>955</v>
      </c>
      <c r="O37" s="936">
        <f>SUM(O29:O36)</f>
        <v>33</v>
      </c>
      <c r="P37" s="19">
        <f>SUM(P29:P36)</f>
        <v>70.28999999999999</v>
      </c>
      <c r="Q37" s="1287"/>
      <c r="R37" s="974" t="s">
        <v>955</v>
      </c>
      <c r="S37" s="936">
        <f>SUM(S29:S36)</f>
        <v>0</v>
      </c>
      <c r="T37" s="103">
        <f>SUM(T29:T36)</f>
        <v>0</v>
      </c>
    </row>
    <row r="38" spans="1:20" ht="16.5">
      <c r="A38" s="975"/>
      <c r="B38" s="927" t="s">
        <v>1023</v>
      </c>
      <c r="C38" s="927"/>
      <c r="D38" s="976">
        <v>2072</v>
      </c>
      <c r="E38" s="977"/>
      <c r="F38" s="978" t="s">
        <v>1024</v>
      </c>
      <c r="G38" s="927"/>
      <c r="H38" s="927"/>
      <c r="I38" s="979"/>
      <c r="J38" s="927"/>
      <c r="K38" s="927"/>
      <c r="L38" s="980"/>
      <c r="M38" s="977"/>
      <c r="N38" s="927" t="s">
        <v>1025</v>
      </c>
      <c r="O38" s="927"/>
      <c r="P38" s="976">
        <v>2069</v>
      </c>
      <c r="Q38" s="927"/>
      <c r="R38" s="927"/>
      <c r="S38" s="927"/>
      <c r="T38" s="981"/>
    </row>
    <row r="39" spans="1:20" s="26" customFormat="1" ht="14.25" customHeight="1">
      <c r="A39" s="1291" t="s">
        <v>1026</v>
      </c>
      <c r="B39" s="24" t="s">
        <v>1027</v>
      </c>
      <c r="C39" s="24"/>
      <c r="D39" s="982">
        <v>4.5</v>
      </c>
      <c r="E39" s="1280" t="s">
        <v>1028</v>
      </c>
      <c r="F39" s="24" t="s">
        <v>1029</v>
      </c>
      <c r="G39" s="24"/>
      <c r="H39" s="982">
        <v>4.8</v>
      </c>
      <c r="I39" s="1533" t="s">
        <v>1028</v>
      </c>
      <c r="J39" s="24" t="s">
        <v>1029</v>
      </c>
      <c r="K39" s="24"/>
      <c r="L39" s="982">
        <v>4.5</v>
      </c>
      <c r="M39" s="1280" t="s">
        <v>1028</v>
      </c>
      <c r="N39" s="24" t="s">
        <v>1029</v>
      </c>
      <c r="O39" s="24"/>
      <c r="P39" s="982">
        <v>5</v>
      </c>
      <c r="Q39" s="1280" t="s">
        <v>1028</v>
      </c>
      <c r="R39" s="24" t="s">
        <v>1029</v>
      </c>
      <c r="S39" s="24"/>
      <c r="T39" s="983">
        <v>4.5</v>
      </c>
    </row>
    <row r="40" spans="1:20" s="26" customFormat="1" ht="16.5">
      <c r="A40" s="1291"/>
      <c r="B40" s="24" t="s">
        <v>1030</v>
      </c>
      <c r="C40" s="24"/>
      <c r="D40" s="982">
        <v>2</v>
      </c>
      <c r="E40" s="1280"/>
      <c r="F40" s="24" t="s">
        <v>1030</v>
      </c>
      <c r="G40" s="24"/>
      <c r="H40" s="982">
        <v>3</v>
      </c>
      <c r="I40" s="1533"/>
      <c r="J40" s="24" t="s">
        <v>1030</v>
      </c>
      <c r="K40" s="24"/>
      <c r="L40" s="982">
        <v>2</v>
      </c>
      <c r="M40" s="1280"/>
      <c r="N40" s="24" t="s">
        <v>1030</v>
      </c>
      <c r="O40" s="24"/>
      <c r="P40" s="982">
        <v>2</v>
      </c>
      <c r="Q40" s="1280"/>
      <c r="R40" s="24" t="s">
        <v>1030</v>
      </c>
      <c r="S40" s="24"/>
      <c r="T40" s="983">
        <v>2.4</v>
      </c>
    </row>
    <row r="41" spans="1:20" s="26" customFormat="1" ht="16.5">
      <c r="A41" s="1291"/>
      <c r="B41" s="24" t="s">
        <v>1031</v>
      </c>
      <c r="C41" s="24"/>
      <c r="D41" s="982">
        <v>1.8</v>
      </c>
      <c r="E41" s="1280"/>
      <c r="F41" s="24" t="s">
        <v>1031</v>
      </c>
      <c r="G41" s="24"/>
      <c r="H41" s="982">
        <v>2</v>
      </c>
      <c r="I41" s="1533"/>
      <c r="J41" s="24" t="s">
        <v>1031</v>
      </c>
      <c r="K41" s="24"/>
      <c r="L41" s="982">
        <v>1.8</v>
      </c>
      <c r="M41" s="1280"/>
      <c r="N41" s="24" t="s">
        <v>1031</v>
      </c>
      <c r="O41" s="24"/>
      <c r="P41" s="982">
        <v>1.8</v>
      </c>
      <c r="Q41" s="1280"/>
      <c r="R41" s="24" t="s">
        <v>1031</v>
      </c>
      <c r="S41" s="24"/>
      <c r="T41" s="983">
        <v>2</v>
      </c>
    </row>
    <row r="42" spans="1:20" s="26" customFormat="1" ht="16.5">
      <c r="A42" s="1291"/>
      <c r="B42" s="24" t="s">
        <v>1032</v>
      </c>
      <c r="C42" s="24"/>
      <c r="D42" s="982">
        <v>2.7</v>
      </c>
      <c r="E42" s="1280"/>
      <c r="F42" s="24" t="s">
        <v>1032</v>
      </c>
      <c r="G42" s="24"/>
      <c r="H42" s="982">
        <v>2.8</v>
      </c>
      <c r="I42" s="1533"/>
      <c r="J42" s="24" t="s">
        <v>1032</v>
      </c>
      <c r="K42" s="24"/>
      <c r="L42" s="982">
        <v>2.9</v>
      </c>
      <c r="M42" s="1280"/>
      <c r="N42" s="24" t="s">
        <v>1032</v>
      </c>
      <c r="O42" s="24"/>
      <c r="P42" s="982">
        <v>2.8</v>
      </c>
      <c r="Q42" s="1280"/>
      <c r="R42" s="24" t="s">
        <v>1032</v>
      </c>
      <c r="S42" s="24"/>
      <c r="T42" s="983">
        <v>2.5</v>
      </c>
    </row>
    <row r="43" spans="1:20" s="26" customFormat="1" ht="16.5">
      <c r="A43" s="1291"/>
      <c r="B43" s="24" t="s">
        <v>1033</v>
      </c>
      <c r="C43" s="24"/>
      <c r="D43" s="984">
        <v>1</v>
      </c>
      <c r="E43" s="1280"/>
      <c r="F43" s="24" t="s">
        <v>1033</v>
      </c>
      <c r="G43" s="24"/>
      <c r="H43" s="984">
        <v>0</v>
      </c>
      <c r="I43" s="1533"/>
      <c r="J43" s="24" t="s">
        <v>1033</v>
      </c>
      <c r="K43" s="24"/>
      <c r="L43" s="984">
        <v>0</v>
      </c>
      <c r="M43" s="1280"/>
      <c r="N43" s="24" t="s">
        <v>1033</v>
      </c>
      <c r="O43" s="24"/>
      <c r="P43" s="984">
        <v>1</v>
      </c>
      <c r="Q43" s="1280"/>
      <c r="R43" s="24" t="s">
        <v>1033</v>
      </c>
      <c r="S43" s="24"/>
      <c r="T43" s="985">
        <v>0</v>
      </c>
    </row>
    <row r="44" spans="1:20" s="26" customFormat="1" ht="15" thickBot="1">
      <c r="A44" s="1292"/>
      <c r="B44" s="107" t="s">
        <v>1034</v>
      </c>
      <c r="C44" s="107"/>
      <c r="D44" s="986">
        <f>D39*70+D41*25+D43*60+D40*83+D42*45</f>
        <v>707.5</v>
      </c>
      <c r="E44" s="1281"/>
      <c r="F44" s="107" t="s">
        <v>689</v>
      </c>
      <c r="G44" s="107"/>
      <c r="H44" s="986">
        <f>H39*70+H41*25+H43*60+H40*83+H42*45</f>
        <v>761</v>
      </c>
      <c r="I44" s="1534"/>
      <c r="J44" s="107" t="s">
        <v>689</v>
      </c>
      <c r="K44" s="107"/>
      <c r="L44" s="986">
        <f>L39*70+L41*25+L43*60+L40*83+L42*45</f>
        <v>656.5</v>
      </c>
      <c r="M44" s="1281"/>
      <c r="N44" s="107" t="s">
        <v>689</v>
      </c>
      <c r="O44" s="107"/>
      <c r="P44" s="986">
        <f>P39*70+P41*25+P43*60+P40*83+P42*45</f>
        <v>747</v>
      </c>
      <c r="Q44" s="1281"/>
      <c r="R44" s="107" t="s">
        <v>689</v>
      </c>
      <c r="S44" s="107"/>
      <c r="T44" s="987">
        <f>T39*70+T41*25+T43*60+T40*83+T42*45</f>
        <v>676.7</v>
      </c>
    </row>
    <row r="45" spans="1:256" s="26" customFormat="1" ht="16.5">
      <c r="A45" s="745" t="s">
        <v>2</v>
      </c>
      <c r="B45" s="717"/>
      <c r="C45" s="718"/>
      <c r="D45" s="718"/>
      <c r="E45" s="718"/>
      <c r="F45" s="719"/>
      <c r="G45" s="719"/>
      <c r="H45" s="719"/>
      <c r="I45" s="988"/>
      <c r="J45" s="721"/>
      <c r="K45" s="720"/>
      <c r="L45" s="721"/>
      <c r="M45" s="720"/>
      <c r="N45" s="720"/>
      <c r="O45" s="720"/>
      <c r="P45" s="722"/>
      <c r="Q45" s="140"/>
      <c r="R45" s="141"/>
      <c r="S45" s="141"/>
      <c r="T45" s="141"/>
      <c r="U45" s="989"/>
      <c r="V45" s="989"/>
      <c r="W45" s="989"/>
      <c r="X45" s="990"/>
      <c r="Y45" s="881"/>
      <c r="Z45" s="882"/>
      <c r="AA45" s="882"/>
      <c r="AB45" s="882"/>
      <c r="AC45" s="882"/>
      <c r="AD45" s="882"/>
      <c r="AE45" s="882"/>
      <c r="AF45" s="882"/>
      <c r="AG45" s="991"/>
      <c r="AH45" s="992"/>
      <c r="AI45" s="993"/>
      <c r="AJ45" s="993"/>
      <c r="AK45" s="993"/>
      <c r="AL45" s="994"/>
      <c r="AM45" s="994"/>
      <c r="AN45" s="994"/>
      <c r="AO45" s="995"/>
      <c r="AP45" s="995"/>
      <c r="AQ45" s="996"/>
      <c r="AR45" s="996"/>
      <c r="AS45" s="989"/>
      <c r="AT45" s="990"/>
      <c r="AU45" s="990"/>
      <c r="AV45" s="989"/>
      <c r="AW45" s="990"/>
      <c r="AX45" s="989"/>
      <c r="AY45" s="990"/>
      <c r="AZ45" s="990"/>
      <c r="BA45" s="989"/>
      <c r="BB45" s="989"/>
      <c r="BC45" s="989"/>
      <c r="BD45" s="990"/>
      <c r="BE45" s="881"/>
      <c r="BF45" s="882"/>
      <c r="BG45" s="882"/>
      <c r="BH45" s="882"/>
      <c r="BI45" s="882"/>
      <c r="BJ45" s="882"/>
      <c r="BK45" s="882"/>
      <c r="BL45" s="882"/>
      <c r="BM45" s="991"/>
      <c r="BN45" s="992"/>
      <c r="BO45" s="993"/>
      <c r="BP45" s="993"/>
      <c r="BQ45" s="993"/>
      <c r="BR45" s="994"/>
      <c r="BS45" s="994"/>
      <c r="BT45" s="994"/>
      <c r="BU45" s="995"/>
      <c r="BV45" s="995"/>
      <c r="BW45" s="996"/>
      <c r="BX45" s="996"/>
      <c r="BY45" s="989"/>
      <c r="BZ45" s="990"/>
      <c r="CA45" s="990"/>
      <c r="CB45" s="989"/>
      <c r="CC45" s="990"/>
      <c r="CD45" s="989"/>
      <c r="CE45" s="990"/>
      <c r="CF45" s="990"/>
      <c r="CG45" s="989"/>
      <c r="CH45" s="989"/>
      <c r="CI45" s="989"/>
      <c r="CJ45" s="990"/>
      <c r="CK45" s="881"/>
      <c r="CL45" s="882"/>
      <c r="CM45" s="882"/>
      <c r="CN45" s="882"/>
      <c r="CO45" s="882"/>
      <c r="CP45" s="882"/>
      <c r="CQ45" s="882"/>
      <c r="CR45" s="882"/>
      <c r="CS45" s="991"/>
      <c r="CT45" s="992"/>
      <c r="CU45" s="993"/>
      <c r="CV45" s="993"/>
      <c r="CW45" s="993"/>
      <c r="CX45" s="994"/>
      <c r="CY45" s="994"/>
      <c r="CZ45" s="994"/>
      <c r="DA45" s="995"/>
      <c r="DB45" s="995"/>
      <c r="DC45" s="996"/>
      <c r="DD45" s="996"/>
      <c r="DE45" s="989"/>
      <c r="DF45" s="990"/>
      <c r="DG45" s="990"/>
      <c r="DH45" s="989"/>
      <c r="DI45" s="990"/>
      <c r="DJ45" s="989"/>
      <c r="DK45" s="990"/>
      <c r="DL45" s="990"/>
      <c r="DM45" s="989"/>
      <c r="DN45" s="989"/>
      <c r="DO45" s="989"/>
      <c r="DP45" s="990"/>
      <c r="DQ45" s="881"/>
      <c r="DR45" s="882"/>
      <c r="DS45" s="882"/>
      <c r="DT45" s="882"/>
      <c r="DU45" s="882"/>
      <c r="DV45" s="882"/>
      <c r="DW45" s="882"/>
      <c r="DX45" s="882"/>
      <c r="DY45" s="991"/>
      <c r="DZ45" s="992"/>
      <c r="EA45" s="993"/>
      <c r="EB45" s="993"/>
      <c r="EC45" s="993"/>
      <c r="ED45" s="994"/>
      <c r="EE45" s="994"/>
      <c r="EF45" s="994"/>
      <c r="EG45" s="995"/>
      <c r="EH45" s="995"/>
      <c r="EI45" s="996"/>
      <c r="EJ45" s="996"/>
      <c r="EK45" s="989"/>
      <c r="EL45" s="990"/>
      <c r="EM45" s="990"/>
      <c r="EN45" s="989"/>
      <c r="EO45" s="990"/>
      <c r="EP45" s="989"/>
      <c r="EQ45" s="990"/>
      <c r="ER45" s="990"/>
      <c r="ES45" s="989"/>
      <c r="ET45" s="989"/>
      <c r="EU45" s="989"/>
      <c r="EV45" s="990"/>
      <c r="EW45" s="881"/>
      <c r="EX45" s="882"/>
      <c r="EY45" s="882"/>
      <c r="EZ45" s="882"/>
      <c r="FA45" s="882"/>
      <c r="FB45" s="882"/>
      <c r="FC45" s="882"/>
      <c r="FD45" s="882"/>
      <c r="FE45" s="991"/>
      <c r="FF45" s="992"/>
      <c r="FG45" s="993"/>
      <c r="FH45" s="993"/>
      <c r="FI45" s="993"/>
      <c r="FJ45" s="994"/>
      <c r="FK45" s="994"/>
      <c r="FL45" s="994"/>
      <c r="FM45" s="995"/>
      <c r="FN45" s="995"/>
      <c r="FO45" s="996"/>
      <c r="FP45" s="996"/>
      <c r="FQ45" s="989"/>
      <c r="FR45" s="990"/>
      <c r="FS45" s="990"/>
      <c r="FT45" s="989"/>
      <c r="FU45" s="990"/>
      <c r="FV45" s="989"/>
      <c r="FW45" s="990"/>
      <c r="FX45" s="990"/>
      <c r="FY45" s="989"/>
      <c r="FZ45" s="989"/>
      <c r="GA45" s="989"/>
      <c r="GB45" s="990"/>
      <c r="GC45" s="881"/>
      <c r="GD45" s="882"/>
      <c r="GE45" s="882"/>
      <c r="GF45" s="882"/>
      <c r="GG45" s="882"/>
      <c r="GH45" s="882"/>
      <c r="GI45" s="882"/>
      <c r="GJ45" s="882"/>
      <c r="GK45" s="991"/>
      <c r="GL45" s="992"/>
      <c r="GM45" s="993"/>
      <c r="GN45" s="993"/>
      <c r="GO45" s="993"/>
      <c r="GP45" s="994"/>
      <c r="GQ45" s="994"/>
      <c r="GR45" s="994"/>
      <c r="GS45" s="995"/>
      <c r="GT45" s="995"/>
      <c r="GU45" s="996"/>
      <c r="GV45" s="996"/>
      <c r="GW45" s="989"/>
      <c r="GX45" s="990"/>
      <c r="GY45" s="990"/>
      <c r="GZ45" s="989"/>
      <c r="HA45" s="990"/>
      <c r="HB45" s="989"/>
      <c r="HC45" s="990"/>
      <c r="HD45" s="990"/>
      <c r="HE45" s="989"/>
      <c r="HF45" s="989"/>
      <c r="HG45" s="989"/>
      <c r="HH45" s="990"/>
      <c r="HI45" s="881"/>
      <c r="HJ45" s="882"/>
      <c r="HK45" s="882"/>
      <c r="HL45" s="882"/>
      <c r="HM45" s="882"/>
      <c r="HN45" s="882"/>
      <c r="HO45" s="882"/>
      <c r="HP45" s="882"/>
      <c r="HQ45" s="991"/>
      <c r="HR45" s="992"/>
      <c r="HS45" s="993"/>
      <c r="HT45" s="993"/>
      <c r="HU45" s="993"/>
      <c r="HV45" s="994"/>
      <c r="HW45" s="994"/>
      <c r="HX45" s="994"/>
      <c r="HY45" s="995"/>
      <c r="HZ45" s="995"/>
      <c r="IA45" s="996"/>
      <c r="IB45" s="996"/>
      <c r="IC45" s="989"/>
      <c r="ID45" s="990"/>
      <c r="IE45" s="990"/>
      <c r="IF45" s="989"/>
      <c r="IG45" s="990"/>
      <c r="IH45" s="989"/>
      <c r="II45" s="990"/>
      <c r="IJ45" s="990"/>
      <c r="IK45" s="989"/>
      <c r="IL45" s="989"/>
      <c r="IM45" s="989"/>
      <c r="IN45" s="990"/>
      <c r="IO45" s="881"/>
      <c r="IP45" s="882"/>
      <c r="IQ45" s="882"/>
      <c r="IR45" s="882"/>
      <c r="IS45" s="882"/>
      <c r="IT45" s="882"/>
      <c r="IU45" s="882"/>
      <c r="IV45" s="882"/>
    </row>
    <row r="46" spans="1:256" ht="16.5">
      <c r="A46" s="746"/>
      <c r="B46" s="727" t="s">
        <v>13</v>
      </c>
      <c r="C46" s="727"/>
      <c r="D46" s="747"/>
      <c r="E46" s="747"/>
      <c r="F46" s="748"/>
      <c r="G46" s="748"/>
      <c r="H46" s="749"/>
      <c r="I46" s="997"/>
      <c r="J46" s="727" t="s">
        <v>1035</v>
      </c>
      <c r="K46" s="749"/>
      <c r="L46" s="143"/>
      <c r="M46" s="137"/>
      <c r="N46" s="138"/>
      <c r="O46" s="139"/>
      <c r="P46" s="751"/>
      <c r="Q46" s="746" t="s">
        <v>15</v>
      </c>
      <c r="R46" s="142"/>
      <c r="S46" s="142"/>
      <c r="T46" s="142"/>
      <c r="U46" s="883"/>
      <c r="V46" s="884"/>
      <c r="W46" s="250"/>
      <c r="X46" s="732"/>
      <c r="Y46" s="733"/>
      <c r="Z46" s="882"/>
      <c r="AA46" s="882"/>
      <c r="AB46" s="882"/>
      <c r="AC46" s="882"/>
      <c r="AD46" s="882"/>
      <c r="AE46" s="882"/>
      <c r="AF46" s="882"/>
      <c r="AG46" s="733"/>
      <c r="AH46" s="998"/>
      <c r="AI46" s="998"/>
      <c r="AJ46" s="728"/>
      <c r="AK46" s="728"/>
      <c r="AL46" s="729"/>
      <c r="AM46" s="729"/>
      <c r="AN46" s="730"/>
      <c r="AO46" s="728"/>
      <c r="AP46" s="728"/>
      <c r="AQ46" s="882"/>
      <c r="AR46" s="730"/>
      <c r="AS46" s="729"/>
      <c r="AT46" s="728"/>
      <c r="AU46" s="728"/>
      <c r="AV46" s="730"/>
      <c r="AW46" s="881"/>
      <c r="AX46" s="729"/>
      <c r="AY46" s="728"/>
      <c r="AZ46" s="728"/>
      <c r="BA46" s="883"/>
      <c r="BB46" s="884"/>
      <c r="BC46" s="250"/>
      <c r="BD46" s="732"/>
      <c r="BE46" s="733"/>
      <c r="BF46" s="882"/>
      <c r="BG46" s="882"/>
      <c r="BH46" s="882"/>
      <c r="BI46" s="882"/>
      <c r="BJ46" s="882"/>
      <c r="BK46" s="882"/>
      <c r="BL46" s="882"/>
      <c r="BM46" s="733"/>
      <c r="BN46" s="998"/>
      <c r="BO46" s="998"/>
      <c r="BP46" s="728"/>
      <c r="BQ46" s="728"/>
      <c r="BR46" s="729"/>
      <c r="BS46" s="729"/>
      <c r="BT46" s="730"/>
      <c r="BU46" s="728"/>
      <c r="BV46" s="728"/>
      <c r="BW46" s="882"/>
      <c r="BX46" s="730"/>
      <c r="BY46" s="729"/>
      <c r="BZ46" s="728"/>
      <c r="CA46" s="728"/>
      <c r="CB46" s="730"/>
      <c r="CC46" s="881"/>
      <c r="CD46" s="729"/>
      <c r="CE46" s="728"/>
      <c r="CF46" s="728"/>
      <c r="CG46" s="883"/>
      <c r="CH46" s="884"/>
      <c r="CI46" s="250"/>
      <c r="CJ46" s="732"/>
      <c r="CK46" s="733"/>
      <c r="CL46" s="882"/>
      <c r="CM46" s="882"/>
      <c r="CN46" s="882"/>
      <c r="CO46" s="882"/>
      <c r="CP46" s="882"/>
      <c r="CQ46" s="882"/>
      <c r="CR46" s="882"/>
      <c r="CS46" s="733"/>
      <c r="CT46" s="998"/>
      <c r="CU46" s="998"/>
      <c r="CV46" s="728"/>
      <c r="CW46" s="728"/>
      <c r="CX46" s="729"/>
      <c r="CY46" s="729"/>
      <c r="CZ46" s="730"/>
      <c r="DA46" s="728"/>
      <c r="DB46" s="728"/>
      <c r="DC46" s="882"/>
      <c r="DD46" s="730"/>
      <c r="DE46" s="729"/>
      <c r="DF46" s="728"/>
      <c r="DG46" s="728"/>
      <c r="DH46" s="730"/>
      <c r="DI46" s="881"/>
      <c r="DJ46" s="729"/>
      <c r="DK46" s="728"/>
      <c r="DL46" s="728"/>
      <c r="DM46" s="883"/>
      <c r="DN46" s="884"/>
      <c r="DO46" s="250"/>
      <c r="DP46" s="732"/>
      <c r="DQ46" s="733"/>
      <c r="DR46" s="882"/>
      <c r="DS46" s="882"/>
      <c r="DT46" s="882"/>
      <c r="DU46" s="882"/>
      <c r="DV46" s="882"/>
      <c r="DW46" s="882"/>
      <c r="DX46" s="882"/>
      <c r="DY46" s="733"/>
      <c r="DZ46" s="998"/>
      <c r="EA46" s="998"/>
      <c r="EB46" s="728"/>
      <c r="EC46" s="728"/>
      <c r="ED46" s="729"/>
      <c r="EE46" s="729"/>
      <c r="EF46" s="730"/>
      <c r="EG46" s="728"/>
      <c r="EH46" s="728"/>
      <c r="EI46" s="882"/>
      <c r="EJ46" s="730"/>
      <c r="EK46" s="729"/>
      <c r="EL46" s="728"/>
      <c r="EM46" s="728"/>
      <c r="EN46" s="730"/>
      <c r="EO46" s="881"/>
      <c r="EP46" s="729"/>
      <c r="EQ46" s="728"/>
      <c r="ER46" s="728"/>
      <c r="ES46" s="883"/>
      <c r="ET46" s="884"/>
      <c r="EU46" s="250"/>
      <c r="EV46" s="732"/>
      <c r="EW46" s="733"/>
      <c r="EX46" s="882"/>
      <c r="EY46" s="882"/>
      <c r="EZ46" s="882"/>
      <c r="FA46" s="882"/>
      <c r="FB46" s="882"/>
      <c r="FC46" s="882"/>
      <c r="FD46" s="882"/>
      <c r="FE46" s="733"/>
      <c r="FF46" s="998"/>
      <c r="FG46" s="998"/>
      <c r="FH46" s="728"/>
      <c r="FI46" s="728"/>
      <c r="FJ46" s="729"/>
      <c r="FK46" s="729"/>
      <c r="FL46" s="730"/>
      <c r="FM46" s="728"/>
      <c r="FN46" s="728"/>
      <c r="FO46" s="882"/>
      <c r="FP46" s="730"/>
      <c r="FQ46" s="729"/>
      <c r="FR46" s="728"/>
      <c r="FS46" s="728"/>
      <c r="FT46" s="730"/>
      <c r="FU46" s="881"/>
      <c r="FV46" s="729"/>
      <c r="FW46" s="728"/>
      <c r="FX46" s="728"/>
      <c r="FY46" s="883"/>
      <c r="FZ46" s="884"/>
      <c r="GA46" s="250"/>
      <c r="GB46" s="732"/>
      <c r="GC46" s="733"/>
      <c r="GD46" s="882"/>
      <c r="GE46" s="882"/>
      <c r="GF46" s="882"/>
      <c r="GG46" s="882"/>
      <c r="GH46" s="882"/>
      <c r="GI46" s="882"/>
      <c r="GJ46" s="882"/>
      <c r="GK46" s="733"/>
      <c r="GL46" s="998"/>
      <c r="GM46" s="998"/>
      <c r="GN46" s="728"/>
      <c r="GO46" s="728"/>
      <c r="GP46" s="729"/>
      <c r="GQ46" s="729"/>
      <c r="GR46" s="730"/>
      <c r="GS46" s="728"/>
      <c r="GT46" s="728"/>
      <c r="GU46" s="882"/>
      <c r="GV46" s="730"/>
      <c r="GW46" s="729"/>
      <c r="GX46" s="728"/>
      <c r="GY46" s="728"/>
      <c r="GZ46" s="730"/>
      <c r="HA46" s="881"/>
      <c r="HB46" s="729"/>
      <c r="HC46" s="728"/>
      <c r="HD46" s="728"/>
      <c r="HE46" s="883"/>
      <c r="HF46" s="884"/>
      <c r="HG46" s="250"/>
      <c r="HH46" s="732"/>
      <c r="HI46" s="733"/>
      <c r="HJ46" s="882"/>
      <c r="HK46" s="882"/>
      <c r="HL46" s="882"/>
      <c r="HM46" s="882"/>
      <c r="HN46" s="882"/>
      <c r="HO46" s="882"/>
      <c r="HP46" s="882"/>
      <c r="HQ46" s="733"/>
      <c r="HR46" s="998"/>
      <c r="HS46" s="998"/>
      <c r="HT46" s="728"/>
      <c r="HU46" s="728"/>
      <c r="HV46" s="729"/>
      <c r="HW46" s="729"/>
      <c r="HX46" s="730"/>
      <c r="HY46" s="728"/>
      <c r="HZ46" s="728"/>
      <c r="IA46" s="882"/>
      <c r="IB46" s="730"/>
      <c r="IC46" s="729"/>
      <c r="ID46" s="728"/>
      <c r="IE46" s="728"/>
      <c r="IF46" s="730"/>
      <c r="IG46" s="881"/>
      <c r="IH46" s="729"/>
      <c r="II46" s="728"/>
      <c r="IJ46" s="728"/>
      <c r="IK46" s="883"/>
      <c r="IL46" s="884"/>
      <c r="IM46" s="250"/>
      <c r="IN46" s="732"/>
      <c r="IO46" s="733"/>
      <c r="IP46" s="882"/>
      <c r="IQ46" s="882"/>
      <c r="IR46" s="882"/>
      <c r="IS46" s="882"/>
      <c r="IT46" s="882"/>
      <c r="IU46" s="882"/>
      <c r="IV46" s="882"/>
    </row>
    <row r="48" spans="1:20" ht="26.25" thickBot="1">
      <c r="A48" s="1245" t="s">
        <v>1036</v>
      </c>
      <c r="B48" s="1306"/>
      <c r="C48" s="1306"/>
      <c r="D48" s="1306"/>
      <c r="E48" s="1306"/>
      <c r="F48" s="1306"/>
      <c r="G48" s="1306"/>
      <c r="H48" s="1306"/>
      <c r="I48" s="1306"/>
      <c r="J48" s="1306"/>
      <c r="K48" s="1306"/>
      <c r="L48" s="1306"/>
      <c r="M48" s="1306"/>
      <c r="N48" s="1306"/>
      <c r="O48" s="1306"/>
      <c r="P48" s="1306"/>
      <c r="Q48" s="1306"/>
      <c r="R48" s="1306"/>
      <c r="S48" s="1306"/>
      <c r="T48" s="1307"/>
    </row>
    <row r="49" spans="1:20" ht="16.5" customHeight="1">
      <c r="A49" s="1527" t="s">
        <v>1037</v>
      </c>
      <c r="B49" s="1528">
        <v>42093</v>
      </c>
      <c r="C49" s="1528"/>
      <c r="D49" s="1528"/>
      <c r="E49" s="1529" t="s">
        <v>1038</v>
      </c>
      <c r="F49" s="1532">
        <f>B49+1</f>
        <v>42094</v>
      </c>
      <c r="G49" s="1532"/>
      <c r="H49" s="1532"/>
      <c r="I49" s="1499" t="s">
        <v>1039</v>
      </c>
      <c r="J49" s="1501">
        <f>F49+1</f>
        <v>42095</v>
      </c>
      <c r="K49" s="1501"/>
      <c r="L49" s="1501"/>
      <c r="M49" s="1502" t="s">
        <v>1040</v>
      </c>
      <c r="N49" s="1505">
        <f>J49+1</f>
        <v>42096</v>
      </c>
      <c r="O49" s="1505"/>
      <c r="P49" s="1505"/>
      <c r="Q49" s="1506"/>
      <c r="R49" s="1509">
        <f>N49+1</f>
        <v>42097</v>
      </c>
      <c r="S49" s="1509"/>
      <c r="T49" s="1510"/>
    </row>
    <row r="50" spans="1:20" ht="16.5">
      <c r="A50" s="1515"/>
      <c r="B50" s="912" t="s">
        <v>1041</v>
      </c>
      <c r="C50" s="913"/>
      <c r="D50" s="913">
        <v>74</v>
      </c>
      <c r="E50" s="1530"/>
      <c r="F50" s="914" t="s">
        <v>1041</v>
      </c>
      <c r="G50" s="913"/>
      <c r="H50" s="913">
        <f>D50</f>
        <v>74</v>
      </c>
      <c r="I50" s="1500"/>
      <c r="J50" s="914" t="s">
        <v>6</v>
      </c>
      <c r="K50" s="913"/>
      <c r="L50" s="913">
        <f>H50</f>
        <v>74</v>
      </c>
      <c r="M50" s="1503"/>
      <c r="N50" s="914" t="s">
        <v>6</v>
      </c>
      <c r="O50" s="913"/>
      <c r="P50" s="913">
        <f>L50</f>
        <v>74</v>
      </c>
      <c r="Q50" s="1507"/>
      <c r="R50" s="914" t="s">
        <v>6</v>
      </c>
      <c r="S50" s="913"/>
      <c r="T50" s="915">
        <f>P50</f>
        <v>74</v>
      </c>
    </row>
    <row r="51" spans="1:20" ht="16.5">
      <c r="A51" s="1515"/>
      <c r="B51" s="914" t="s">
        <v>7</v>
      </c>
      <c r="C51" s="916" t="s">
        <v>501</v>
      </c>
      <c r="D51" s="917" t="s">
        <v>936</v>
      </c>
      <c r="E51" s="1530"/>
      <c r="F51" s="914" t="s">
        <v>7</v>
      </c>
      <c r="G51" s="916" t="s">
        <v>501</v>
      </c>
      <c r="H51" s="917" t="s">
        <v>936</v>
      </c>
      <c r="I51" s="1500"/>
      <c r="J51" s="914" t="s">
        <v>7</v>
      </c>
      <c r="K51" s="916" t="s">
        <v>501</v>
      </c>
      <c r="L51" s="917" t="s">
        <v>937</v>
      </c>
      <c r="M51" s="1503"/>
      <c r="N51" s="914" t="s">
        <v>7</v>
      </c>
      <c r="O51" s="916" t="s">
        <v>501</v>
      </c>
      <c r="P51" s="917" t="s">
        <v>937</v>
      </c>
      <c r="Q51" s="1507"/>
      <c r="R51" s="914" t="s">
        <v>7</v>
      </c>
      <c r="S51" s="916" t="s">
        <v>501</v>
      </c>
      <c r="T51" s="918" t="s">
        <v>937</v>
      </c>
    </row>
    <row r="52" spans="1:20" ht="16.5" customHeight="1">
      <c r="A52" s="1515"/>
      <c r="B52" s="919" t="s">
        <v>10</v>
      </c>
      <c r="C52" s="920">
        <v>47</v>
      </c>
      <c r="D52" s="921"/>
      <c r="E52" s="1530"/>
      <c r="F52" s="919" t="s">
        <v>10</v>
      </c>
      <c r="G52" s="922">
        <v>47</v>
      </c>
      <c r="H52" s="921"/>
      <c r="I52" s="1511" t="s">
        <v>1042</v>
      </c>
      <c r="J52" s="112" t="s">
        <v>938</v>
      </c>
      <c r="K52" s="122">
        <v>31</v>
      </c>
      <c r="L52" s="921"/>
      <c r="M52" s="1503"/>
      <c r="N52" s="919" t="s">
        <v>10</v>
      </c>
      <c r="O52" s="922">
        <v>60</v>
      </c>
      <c r="P52" s="921"/>
      <c r="Q52" s="1507"/>
      <c r="R52" s="919"/>
      <c r="S52" s="920"/>
      <c r="T52" s="923">
        <f>S52*$T$3/1000</f>
        <v>0</v>
      </c>
    </row>
    <row r="53" spans="1:20" ht="16.5">
      <c r="A53" s="1515"/>
      <c r="B53" s="924" t="s">
        <v>17</v>
      </c>
      <c r="C53" s="920">
        <v>28</v>
      </c>
      <c r="D53" s="921"/>
      <c r="E53" s="1530"/>
      <c r="F53" s="924" t="s">
        <v>11</v>
      </c>
      <c r="G53" s="922">
        <v>14</v>
      </c>
      <c r="H53" s="921"/>
      <c r="I53" s="1512"/>
      <c r="J53" s="112" t="s">
        <v>1043</v>
      </c>
      <c r="K53" s="122">
        <v>17</v>
      </c>
      <c r="L53" s="921">
        <v>1</v>
      </c>
      <c r="M53" s="1503"/>
      <c r="N53" s="924"/>
      <c r="O53" s="922"/>
      <c r="P53" s="921"/>
      <c r="Q53" s="1507"/>
      <c r="R53" s="924"/>
      <c r="S53" s="920"/>
      <c r="T53" s="925">
        <f aca="true" t="shared" si="9" ref="T53:T59">S53*$T$3/1000</f>
        <v>0</v>
      </c>
    </row>
    <row r="54" spans="1:20" ht="16.5">
      <c r="A54" s="1516"/>
      <c r="B54" s="926"/>
      <c r="C54" s="920"/>
      <c r="D54" s="921"/>
      <c r="E54" s="1531"/>
      <c r="F54" s="926"/>
      <c r="G54" s="927"/>
      <c r="H54" s="921"/>
      <c r="I54" s="1512"/>
      <c r="J54" s="112" t="s">
        <v>940</v>
      </c>
      <c r="K54" s="122">
        <v>17</v>
      </c>
      <c r="L54" s="921"/>
      <c r="M54" s="1504"/>
      <c r="N54" s="919"/>
      <c r="O54" s="927"/>
      <c r="P54" s="921"/>
      <c r="Q54" s="1508"/>
      <c r="R54" s="919"/>
      <c r="S54" s="920"/>
      <c r="T54" s="925">
        <f t="shared" si="9"/>
        <v>0</v>
      </c>
    </row>
    <row r="55" spans="1:20" ht="16.5" customHeight="1">
      <c r="A55" s="1242" t="s">
        <v>193</v>
      </c>
      <c r="B55" s="1" t="s">
        <v>711</v>
      </c>
      <c r="C55" s="928">
        <v>65</v>
      </c>
      <c r="D55" s="921">
        <v>5</v>
      </c>
      <c r="E55" s="1239" t="s">
        <v>1044</v>
      </c>
      <c r="F55" s="929" t="s">
        <v>36</v>
      </c>
      <c r="G55" s="799">
        <v>18</v>
      </c>
      <c r="H55" s="921"/>
      <c r="I55" s="1512"/>
      <c r="J55" s="112" t="s">
        <v>617</v>
      </c>
      <c r="K55" s="122">
        <v>5.5</v>
      </c>
      <c r="L55" s="921"/>
      <c r="M55" s="1239" t="s">
        <v>1045</v>
      </c>
      <c r="N55" s="847" t="s">
        <v>1046</v>
      </c>
      <c r="O55" s="4">
        <v>45.6</v>
      </c>
      <c r="P55" s="451">
        <v>1</v>
      </c>
      <c r="Q55" s="1431" t="s">
        <v>1047</v>
      </c>
      <c r="R55" s="3"/>
      <c r="S55" s="4"/>
      <c r="T55" s="925">
        <f t="shared" si="9"/>
        <v>0</v>
      </c>
    </row>
    <row r="56" spans="1:20" ht="16.5">
      <c r="A56" s="1243"/>
      <c r="B56" s="192" t="s">
        <v>1048</v>
      </c>
      <c r="C56" s="224">
        <v>0.1</v>
      </c>
      <c r="D56" s="931"/>
      <c r="E56" s="1240"/>
      <c r="F56" s="800" t="s">
        <v>1049</v>
      </c>
      <c r="G56" s="799">
        <v>45</v>
      </c>
      <c r="H56" s="921">
        <v>5</v>
      </c>
      <c r="I56" s="1512"/>
      <c r="J56" s="112" t="s">
        <v>990</v>
      </c>
      <c r="K56" s="122">
        <v>5.5</v>
      </c>
      <c r="L56" s="921"/>
      <c r="M56" s="1240"/>
      <c r="N56" s="382" t="s">
        <v>1050</v>
      </c>
      <c r="O56" s="387">
        <v>20</v>
      </c>
      <c r="P56" s="451"/>
      <c r="Q56" s="1432"/>
      <c r="R56" s="3"/>
      <c r="S56" s="7"/>
      <c r="T56" s="925">
        <f t="shared" si="9"/>
        <v>0</v>
      </c>
    </row>
    <row r="57" spans="1:20" ht="16.5">
      <c r="A57" s="1243"/>
      <c r="B57" s="192" t="s">
        <v>1051</v>
      </c>
      <c r="C57" s="224">
        <v>3</v>
      </c>
      <c r="D57" s="931">
        <v>0.1</v>
      </c>
      <c r="E57" s="1240"/>
      <c r="F57" s="929" t="s">
        <v>1052</v>
      </c>
      <c r="G57" s="799">
        <v>1</v>
      </c>
      <c r="H57" s="931">
        <v>0.1</v>
      </c>
      <c r="I57" s="1512"/>
      <c r="J57" s="1" t="s">
        <v>1053</v>
      </c>
      <c r="K57" s="932"/>
      <c r="L57" s="931">
        <v>0.3</v>
      </c>
      <c r="M57" s="1240"/>
      <c r="N57" s="382" t="s">
        <v>1054</v>
      </c>
      <c r="O57" s="4">
        <v>9.5</v>
      </c>
      <c r="P57" s="451"/>
      <c r="Q57" s="1432"/>
      <c r="R57" s="3"/>
      <c r="S57" s="4"/>
      <c r="T57" s="925">
        <f t="shared" si="9"/>
        <v>0</v>
      </c>
    </row>
    <row r="58" spans="1:20" ht="16.5">
      <c r="A58" s="1243"/>
      <c r="B58" s="192" t="s">
        <v>1055</v>
      </c>
      <c r="C58" s="224">
        <v>30</v>
      </c>
      <c r="D58" s="921"/>
      <c r="E58" s="1240"/>
      <c r="F58" s="231" t="s">
        <v>1056</v>
      </c>
      <c r="G58" s="232">
        <v>7</v>
      </c>
      <c r="H58" s="921"/>
      <c r="I58" s="1512"/>
      <c r="J58" s="112"/>
      <c r="K58" s="933"/>
      <c r="L58" s="921"/>
      <c r="M58" s="1240"/>
      <c r="N58" s="382" t="s">
        <v>1057</v>
      </c>
      <c r="O58" s="4">
        <v>1</v>
      </c>
      <c r="P58" s="451"/>
      <c r="Q58" s="1432"/>
      <c r="R58" s="3"/>
      <c r="S58" s="4"/>
      <c r="T58" s="925">
        <f t="shared" si="9"/>
        <v>0</v>
      </c>
    </row>
    <row r="59" spans="1:20" ht="16.5">
      <c r="A59" s="1243"/>
      <c r="B59" s="178" t="s">
        <v>1058</v>
      </c>
      <c r="C59" s="224">
        <v>5</v>
      </c>
      <c r="D59" s="921"/>
      <c r="E59" s="1240"/>
      <c r="F59" s="1"/>
      <c r="G59" s="4"/>
      <c r="H59" s="921">
        <f>G59*$H$3/1000</f>
        <v>0</v>
      </c>
      <c r="I59" s="1512"/>
      <c r="J59" s="144"/>
      <c r="K59" s="933"/>
      <c r="L59" s="112"/>
      <c r="M59" s="1240"/>
      <c r="N59" s="847" t="s">
        <v>954</v>
      </c>
      <c r="O59" s="999"/>
      <c r="P59" s="846"/>
      <c r="Q59" s="1432"/>
      <c r="R59" s="3"/>
      <c r="S59" s="4"/>
      <c r="T59" s="925">
        <f t="shared" si="9"/>
        <v>0</v>
      </c>
    </row>
    <row r="60" spans="1:20" ht="16.5">
      <c r="A60" s="1243"/>
      <c r="B60" s="3"/>
      <c r="C60" s="4"/>
      <c r="D60" s="921"/>
      <c r="E60" s="1240"/>
      <c r="F60" s="1"/>
      <c r="G60" s="8"/>
      <c r="H60" s="921">
        <f>G60*$H$3/1000</f>
        <v>0</v>
      </c>
      <c r="I60" s="1512"/>
      <c r="J60" s="1000"/>
      <c r="K60" s="933"/>
      <c r="L60" s="921">
        <f>K60*$L$3/1000</f>
        <v>0</v>
      </c>
      <c r="M60" s="1240"/>
      <c r="N60" s="847"/>
      <c r="O60" s="1001"/>
      <c r="P60" s="846"/>
      <c r="Q60" s="1432"/>
      <c r="R60" s="3"/>
      <c r="S60" s="4"/>
      <c r="T60" s="925">
        <f>S60*$T$3/1000</f>
        <v>0</v>
      </c>
    </row>
    <row r="61" spans="1:20" ht="16.5">
      <c r="A61" s="1244"/>
      <c r="B61" s="111" t="s">
        <v>955</v>
      </c>
      <c r="C61" s="935">
        <f>SUM(C55:C60)</f>
        <v>103.1</v>
      </c>
      <c r="D61" s="19">
        <f>SUM(D55:D60)</f>
        <v>5.1</v>
      </c>
      <c r="E61" s="1241"/>
      <c r="F61" s="111" t="s">
        <v>955</v>
      </c>
      <c r="G61" s="936">
        <f>SUM(G55:G60)</f>
        <v>71</v>
      </c>
      <c r="H61" s="19">
        <f>SUM(H55:H60)</f>
        <v>5.1</v>
      </c>
      <c r="I61" s="1513"/>
      <c r="J61" s="111" t="s">
        <v>955</v>
      </c>
      <c r="K61" s="937">
        <f>SUM(K55:K60)</f>
        <v>11</v>
      </c>
      <c r="L61" s="19">
        <f>SUM(L55:L60)</f>
        <v>0.3</v>
      </c>
      <c r="M61" s="1241"/>
      <c r="N61" s="389" t="s">
        <v>955</v>
      </c>
      <c r="O61" s="390">
        <f>SUM(O55:O60)</f>
        <v>76.1</v>
      </c>
      <c r="P61" s="390">
        <f>SUM(P55:P60)</f>
        <v>1</v>
      </c>
      <c r="Q61" s="1433"/>
      <c r="R61" s="111" t="s">
        <v>955</v>
      </c>
      <c r="S61" s="936">
        <f>SUM(S55:S60)</f>
        <v>0</v>
      </c>
      <c r="T61" s="103">
        <f>SUM(T55:T60)</f>
        <v>0</v>
      </c>
    </row>
    <row r="62" spans="1:20" ht="16.5" customHeight="1">
      <c r="A62" s="1242" t="s">
        <v>1059</v>
      </c>
      <c r="B62" s="382" t="s">
        <v>957</v>
      </c>
      <c r="C62" s="436">
        <v>80</v>
      </c>
      <c r="D62" s="921"/>
      <c r="E62" s="1272" t="s">
        <v>958</v>
      </c>
      <c r="F62" s="112" t="s">
        <v>959</v>
      </c>
      <c r="G62" s="938">
        <v>64</v>
      </c>
      <c r="H62" s="939"/>
      <c r="I62" s="1524" t="s">
        <v>1060</v>
      </c>
      <c r="J62" s="1" t="s">
        <v>961</v>
      </c>
      <c r="K62" s="940">
        <v>5.5</v>
      </c>
      <c r="L62" s="921"/>
      <c r="M62" s="1239" t="s">
        <v>962</v>
      </c>
      <c r="N62" s="382" t="s">
        <v>963</v>
      </c>
      <c r="O62" s="941">
        <v>55</v>
      </c>
      <c r="P62" s="451"/>
      <c r="Q62" s="1272"/>
      <c r="R62" s="3"/>
      <c r="S62" s="942"/>
      <c r="T62" s="925">
        <f>S62*$T$3/1000</f>
        <v>0</v>
      </c>
    </row>
    <row r="63" spans="1:20" ht="16.5">
      <c r="A63" s="1243"/>
      <c r="B63" s="382" t="s">
        <v>1061</v>
      </c>
      <c r="C63" s="436">
        <v>1</v>
      </c>
      <c r="D63" s="930"/>
      <c r="E63" s="1273"/>
      <c r="F63" s="112" t="s">
        <v>980</v>
      </c>
      <c r="G63" s="938">
        <v>3.5</v>
      </c>
      <c r="H63" s="944"/>
      <c r="I63" s="1525"/>
      <c r="J63" s="1" t="s">
        <v>1062</v>
      </c>
      <c r="K63" s="940">
        <v>6</v>
      </c>
      <c r="L63" s="921"/>
      <c r="M63" s="1240"/>
      <c r="N63" s="382" t="s">
        <v>967</v>
      </c>
      <c r="O63" s="941">
        <v>9</v>
      </c>
      <c r="P63" s="451"/>
      <c r="Q63" s="1273"/>
      <c r="R63" s="3"/>
      <c r="S63" s="942"/>
      <c r="T63" s="925">
        <f aca="true" t="shared" si="10" ref="T63:T68">S63*$T$3/1000</f>
        <v>0</v>
      </c>
    </row>
    <row r="64" spans="1:20" ht="16.5">
      <c r="A64" s="1243"/>
      <c r="B64" s="382" t="s">
        <v>1053</v>
      </c>
      <c r="C64" s="436">
        <v>5.5</v>
      </c>
      <c r="D64" s="921">
        <v>1</v>
      </c>
      <c r="E64" s="1273"/>
      <c r="F64" s="112" t="s">
        <v>964</v>
      </c>
      <c r="G64" s="938">
        <v>5</v>
      </c>
      <c r="H64" s="921"/>
      <c r="I64" s="1525"/>
      <c r="J64" s="1" t="s">
        <v>1063</v>
      </c>
      <c r="K64" s="940">
        <v>0.5</v>
      </c>
      <c r="L64" s="921">
        <f>K64*$L$3/1000</f>
        <v>1.09</v>
      </c>
      <c r="M64" s="1240"/>
      <c r="N64" s="382" t="s">
        <v>971</v>
      </c>
      <c r="O64" s="941">
        <v>3</v>
      </c>
      <c r="P64" s="451"/>
      <c r="Q64" s="1273"/>
      <c r="R64" s="3"/>
      <c r="S64" s="942"/>
      <c r="T64" s="925">
        <f t="shared" si="10"/>
        <v>0</v>
      </c>
    </row>
    <row r="65" spans="1:20" ht="16.5">
      <c r="A65" s="1243"/>
      <c r="B65" s="382" t="s">
        <v>974</v>
      </c>
      <c r="C65" s="387">
        <v>5</v>
      </c>
      <c r="D65" s="921"/>
      <c r="E65" s="1273"/>
      <c r="F65" s="112" t="s">
        <v>975</v>
      </c>
      <c r="G65" s="938">
        <v>5</v>
      </c>
      <c r="H65" s="921"/>
      <c r="I65" s="1525"/>
      <c r="J65" s="1" t="s">
        <v>973</v>
      </c>
      <c r="K65" s="7">
        <v>5</v>
      </c>
      <c r="L65" s="921"/>
      <c r="M65" s="1240"/>
      <c r="N65" s="382" t="s">
        <v>964</v>
      </c>
      <c r="O65" s="941">
        <v>10</v>
      </c>
      <c r="P65" s="451"/>
      <c r="Q65" s="1273"/>
      <c r="R65" s="3"/>
      <c r="S65" s="942"/>
      <c r="T65" s="925">
        <f t="shared" si="10"/>
        <v>0</v>
      </c>
    </row>
    <row r="66" spans="1:20" ht="16.5">
      <c r="A66" s="1243"/>
      <c r="B66" s="382"/>
      <c r="C66" s="387"/>
      <c r="D66" s="921"/>
      <c r="E66" s="1273"/>
      <c r="F66" s="112" t="s">
        <v>979</v>
      </c>
      <c r="G66" s="223">
        <v>5</v>
      </c>
      <c r="H66" s="921"/>
      <c r="I66" s="1525"/>
      <c r="J66" s="1" t="s">
        <v>976</v>
      </c>
      <c r="K66" s="7"/>
      <c r="L66" s="921"/>
      <c r="M66" s="1240"/>
      <c r="N66" s="847" t="s">
        <v>987</v>
      </c>
      <c r="O66" s="873">
        <v>1</v>
      </c>
      <c r="P66" s="1002">
        <v>0.1</v>
      </c>
      <c r="Q66" s="1273"/>
      <c r="R66" s="945"/>
      <c r="S66" s="7"/>
      <c r="T66" s="925">
        <f t="shared" si="10"/>
        <v>0</v>
      </c>
    </row>
    <row r="67" spans="1:20" ht="16.5">
      <c r="A67" s="1243"/>
      <c r="B67" s="382"/>
      <c r="C67" s="394"/>
      <c r="D67" s="921">
        <f>C67*$D$3/1000</f>
        <v>0</v>
      </c>
      <c r="E67" s="1273"/>
      <c r="F67" s="112" t="s">
        <v>1064</v>
      </c>
      <c r="G67" s="223">
        <v>1</v>
      </c>
      <c r="H67" s="946"/>
      <c r="I67" s="1525"/>
      <c r="J67" s="1"/>
      <c r="K67" s="7"/>
      <c r="L67" s="921"/>
      <c r="M67" s="1240"/>
      <c r="N67" s="847"/>
      <c r="O67" s="873"/>
      <c r="P67" s="1002">
        <v>0.1</v>
      </c>
      <c r="Q67" s="1273"/>
      <c r="R67" s="945"/>
      <c r="S67" s="7"/>
      <c r="T67" s="925">
        <f t="shared" si="10"/>
        <v>0</v>
      </c>
    </row>
    <row r="68" spans="1:20" ht="16.5">
      <c r="A68" s="1243"/>
      <c r="B68" s="382"/>
      <c r="C68" s="394"/>
      <c r="D68" s="921">
        <f>C68*$D$3/1000</f>
        <v>0</v>
      </c>
      <c r="E68" s="1273"/>
      <c r="F68" s="112"/>
      <c r="G68" s="947"/>
      <c r="H68" s="948"/>
      <c r="I68" s="1525"/>
      <c r="J68" s="113"/>
      <c r="K68" s="9"/>
      <c r="L68" s="921">
        <f>K68*$L$3/1000</f>
        <v>0</v>
      </c>
      <c r="M68" s="1240"/>
      <c r="N68" s="1003"/>
      <c r="O68" s="850"/>
      <c r="P68" s="846">
        <f>O68*$D$3/1000</f>
        <v>0</v>
      </c>
      <c r="Q68" s="1273"/>
      <c r="R68" s="945"/>
      <c r="S68" s="9"/>
      <c r="T68" s="925">
        <f t="shared" si="10"/>
        <v>0</v>
      </c>
    </row>
    <row r="69" spans="1:20" ht="16.5">
      <c r="A69" s="1244"/>
      <c r="B69" s="408" t="s">
        <v>955</v>
      </c>
      <c r="C69" s="935">
        <f>SUM(C62:C68)</f>
        <v>91.5</v>
      </c>
      <c r="D69" s="19">
        <f>SUM(D62:D68)</f>
        <v>1</v>
      </c>
      <c r="E69" s="1274"/>
      <c r="F69" s="408" t="s">
        <v>955</v>
      </c>
      <c r="G69" s="936">
        <f>SUM(G62:G68)</f>
        <v>83.5</v>
      </c>
      <c r="H69" s="19">
        <f>SUM(H62:H68)</f>
        <v>0</v>
      </c>
      <c r="I69" s="1526"/>
      <c r="J69" s="408" t="s">
        <v>955</v>
      </c>
      <c r="K69" s="936">
        <f>SUM(K62:K68)</f>
        <v>17</v>
      </c>
      <c r="L69" s="19">
        <f>SUM(L62:L68)</f>
        <v>1.09</v>
      </c>
      <c r="M69" s="1241"/>
      <c r="N69" s="391" t="s">
        <v>955</v>
      </c>
      <c r="O69" s="390">
        <f>SUM(O62:O68)</f>
        <v>78</v>
      </c>
      <c r="P69" s="390">
        <f>SUM(P62:P68)</f>
        <v>0.2</v>
      </c>
      <c r="Q69" s="1274"/>
      <c r="R69" s="408" t="s">
        <v>955</v>
      </c>
      <c r="S69" s="936">
        <f>SUM(S62:S68)</f>
        <v>0</v>
      </c>
      <c r="T69" s="103">
        <f>SUM(T62:T68)</f>
        <v>0</v>
      </c>
    </row>
    <row r="70" spans="1:20" ht="16.5" customHeight="1">
      <c r="A70" s="1514" t="s">
        <v>981</v>
      </c>
      <c r="B70" s="3" t="s">
        <v>982</v>
      </c>
      <c r="C70" s="949">
        <v>75</v>
      </c>
      <c r="D70" s="921"/>
      <c r="E70" s="1517" t="s">
        <v>983</v>
      </c>
      <c r="F70" s="3" t="s">
        <v>984</v>
      </c>
      <c r="G70" s="950">
        <v>75</v>
      </c>
      <c r="H70" s="921"/>
      <c r="I70" s="1520" t="s">
        <v>981</v>
      </c>
      <c r="J70" s="3" t="s">
        <v>985</v>
      </c>
      <c r="K70" s="949">
        <v>75</v>
      </c>
      <c r="L70" s="921"/>
      <c r="M70" s="1541" t="s">
        <v>986</v>
      </c>
      <c r="N70" s="113" t="s">
        <v>986</v>
      </c>
      <c r="O70" s="949">
        <v>75</v>
      </c>
      <c r="P70" s="921"/>
      <c r="Q70" s="1517"/>
      <c r="R70" s="3"/>
      <c r="S70" s="949"/>
      <c r="T70" s="951">
        <f>S70*$T$3/1000</f>
        <v>0</v>
      </c>
    </row>
    <row r="71" spans="1:20" ht="16.5">
      <c r="A71" s="1515"/>
      <c r="B71" s="3" t="s">
        <v>987</v>
      </c>
      <c r="C71" s="940">
        <v>0.5</v>
      </c>
      <c r="D71" s="921"/>
      <c r="E71" s="1518"/>
      <c r="F71" s="3" t="s">
        <v>987</v>
      </c>
      <c r="G71" s="952">
        <v>0.5</v>
      </c>
      <c r="H71" s="931">
        <v>0.1</v>
      </c>
      <c r="I71" s="1521"/>
      <c r="J71" s="3" t="s">
        <v>987</v>
      </c>
      <c r="K71" s="940">
        <v>0.5</v>
      </c>
      <c r="L71" s="931">
        <v>0.1</v>
      </c>
      <c r="M71" s="1542"/>
      <c r="N71" s="3" t="s">
        <v>987</v>
      </c>
      <c r="O71" s="940">
        <v>0.5</v>
      </c>
      <c r="P71" s="931">
        <v>0.1</v>
      </c>
      <c r="Q71" s="1518"/>
      <c r="R71" s="3"/>
      <c r="S71" s="940"/>
      <c r="T71" s="951">
        <f>S71*$T$3/1000</f>
        <v>0</v>
      </c>
    </row>
    <row r="72" spans="1:20" ht="17.25" thickBot="1">
      <c r="A72" s="1515"/>
      <c r="B72" s="3"/>
      <c r="C72" s="940"/>
      <c r="D72" s="921"/>
      <c r="E72" s="1518"/>
      <c r="F72" s="3"/>
      <c r="G72" s="927"/>
      <c r="H72" s="921"/>
      <c r="I72" s="1521"/>
      <c r="J72" s="128" t="s">
        <v>990</v>
      </c>
      <c r="K72" s="953"/>
      <c r="L72" s="954"/>
      <c r="M72" s="1542"/>
      <c r="N72" s="113"/>
      <c r="O72" s="941">
        <v>5.5</v>
      </c>
      <c r="P72" s="451"/>
      <c r="Q72" s="1518"/>
      <c r="R72" s="3"/>
      <c r="S72" s="942"/>
      <c r="T72" s="104"/>
    </row>
    <row r="73" spans="1:20" ht="16.5">
      <c r="A73" s="1515"/>
      <c r="B73" s="3"/>
      <c r="C73" s="940"/>
      <c r="D73" s="5"/>
      <c r="E73" s="1518"/>
      <c r="F73" s="131" t="s">
        <v>992</v>
      </c>
      <c r="G73" s="955">
        <v>19</v>
      </c>
      <c r="H73" s="956"/>
      <c r="I73" s="1522"/>
      <c r="J73" s="131"/>
      <c r="K73" s="955"/>
      <c r="L73" s="956"/>
      <c r="M73" s="1542"/>
      <c r="N73" s="3"/>
      <c r="O73" s="927"/>
      <c r="P73" s="5"/>
      <c r="Q73" s="1518"/>
      <c r="R73" s="3"/>
      <c r="S73" s="942"/>
      <c r="T73" s="105"/>
    </row>
    <row r="74" spans="1:20" ht="17.25" thickBot="1">
      <c r="A74" s="1515"/>
      <c r="B74" s="3"/>
      <c r="C74" s="940"/>
      <c r="D74" s="5"/>
      <c r="E74" s="1518"/>
      <c r="F74" s="134" t="s">
        <v>993</v>
      </c>
      <c r="G74" s="959"/>
      <c r="H74" s="136"/>
      <c r="I74" s="1522"/>
      <c r="J74" s="134"/>
      <c r="K74" s="959"/>
      <c r="L74" s="136"/>
      <c r="M74" s="1542"/>
      <c r="N74" s="3"/>
      <c r="O74" s="927"/>
      <c r="P74" s="5"/>
      <c r="Q74" s="1518"/>
      <c r="R74" s="3"/>
      <c r="S74" s="942"/>
      <c r="T74" s="105"/>
    </row>
    <row r="75" spans="1:20" ht="16.5">
      <c r="A75" s="1516"/>
      <c r="B75" s="18" t="s">
        <v>955</v>
      </c>
      <c r="C75" s="935">
        <f>SUM(C70:C74)</f>
        <v>75.5</v>
      </c>
      <c r="D75" s="19">
        <f>SUM(D70:D74)</f>
        <v>0</v>
      </c>
      <c r="E75" s="1519"/>
      <c r="F75" s="18" t="s">
        <v>955</v>
      </c>
      <c r="G75" s="936">
        <f>SUM(G70:G74)</f>
        <v>94.5</v>
      </c>
      <c r="H75" s="19">
        <f>SUM(H70:H74)</f>
        <v>0.1</v>
      </c>
      <c r="I75" s="1523"/>
      <c r="J75" s="18" t="s">
        <v>955</v>
      </c>
      <c r="K75" s="936">
        <f>SUM(K70:K74)</f>
        <v>75.5</v>
      </c>
      <c r="L75" s="19">
        <f>SUM(L70:L74)</f>
        <v>0.1</v>
      </c>
      <c r="M75" s="1543"/>
      <c r="N75" s="18" t="s">
        <v>955</v>
      </c>
      <c r="O75" s="936">
        <f>SUM(O70:O74)</f>
        <v>81</v>
      </c>
      <c r="P75" s="19">
        <f>SUM(P70:P74)</f>
        <v>0.1</v>
      </c>
      <c r="Q75" s="1519"/>
      <c r="R75" s="18" t="s">
        <v>955</v>
      </c>
      <c r="S75" s="936">
        <f>SUM(S70:S74)</f>
        <v>0</v>
      </c>
      <c r="T75" s="103">
        <f>SUM(T70:T74)</f>
        <v>0</v>
      </c>
    </row>
    <row r="76" spans="1:20" ht="16.5" customHeight="1">
      <c r="A76" s="1282" t="s">
        <v>996</v>
      </c>
      <c r="B76" s="178" t="s">
        <v>997</v>
      </c>
      <c r="C76" s="224">
        <v>5</v>
      </c>
      <c r="D76" s="921"/>
      <c r="E76" s="1535" t="s">
        <v>998</v>
      </c>
      <c r="F76" s="963" t="s">
        <v>1065</v>
      </c>
      <c r="G76" s="964">
        <v>33</v>
      </c>
      <c r="H76" s="921"/>
      <c r="I76" s="1346" t="s">
        <v>1066</v>
      </c>
      <c r="J76" s="965" t="s">
        <v>1066</v>
      </c>
      <c r="K76" s="966"/>
      <c r="L76" s="967"/>
      <c r="M76" s="1285" t="s">
        <v>1002</v>
      </c>
      <c r="N76" s="963" t="s">
        <v>1003</v>
      </c>
      <c r="O76" s="156">
        <v>14</v>
      </c>
      <c r="P76" s="921"/>
      <c r="Q76" s="1285"/>
      <c r="R76" s="963"/>
      <c r="S76" s="942"/>
      <c r="T76" s="925">
        <f>S76*$T$3/1000</f>
        <v>0</v>
      </c>
    </row>
    <row r="77" spans="1:20" ht="16.5">
      <c r="A77" s="1283"/>
      <c r="B77" s="178" t="s">
        <v>1004</v>
      </c>
      <c r="C77" s="224">
        <v>28</v>
      </c>
      <c r="D77" s="921"/>
      <c r="E77" s="1536"/>
      <c r="F77" s="963" t="s">
        <v>1005</v>
      </c>
      <c r="G77" s="964">
        <v>5</v>
      </c>
      <c r="H77" s="921"/>
      <c r="I77" s="1347"/>
      <c r="J77" s="965"/>
      <c r="K77" s="966"/>
      <c r="L77" s="968"/>
      <c r="M77" s="1286"/>
      <c r="N77" s="963" t="s">
        <v>1006</v>
      </c>
      <c r="O77" s="156">
        <v>25</v>
      </c>
      <c r="P77" s="939"/>
      <c r="Q77" s="1286"/>
      <c r="R77" s="963"/>
      <c r="S77" s="942"/>
      <c r="T77" s="925">
        <f aca="true" t="shared" si="11" ref="T77:T82">S77*$T$3/1000</f>
        <v>0</v>
      </c>
    </row>
    <row r="78" spans="1:20" ht="16.5">
      <c r="A78" s="1283"/>
      <c r="B78" s="178" t="s">
        <v>1007</v>
      </c>
      <c r="C78" s="224">
        <v>5.5</v>
      </c>
      <c r="D78" s="921"/>
      <c r="E78" s="1536"/>
      <c r="F78" s="963"/>
      <c r="G78" s="964"/>
      <c r="H78" s="921"/>
      <c r="I78" s="1347"/>
      <c r="J78" s="965"/>
      <c r="K78" s="1004"/>
      <c r="L78" s="968"/>
      <c r="M78" s="1286"/>
      <c r="N78" s="963" t="s">
        <v>1067</v>
      </c>
      <c r="O78" s="156">
        <v>1</v>
      </c>
      <c r="P78" s="931">
        <v>0.11</v>
      </c>
      <c r="Q78" s="1286"/>
      <c r="R78" s="963"/>
      <c r="S78" s="942"/>
      <c r="T78" s="925">
        <f t="shared" si="11"/>
        <v>0</v>
      </c>
    </row>
    <row r="79" spans="1:20" ht="16.5">
      <c r="A79" s="1283"/>
      <c r="B79" s="178" t="s">
        <v>1068</v>
      </c>
      <c r="C79" s="178"/>
      <c r="D79" s="1005"/>
      <c r="E79" s="1536"/>
      <c r="F79" s="963"/>
      <c r="G79" s="964"/>
      <c r="H79" s="921"/>
      <c r="I79" s="1347"/>
      <c r="J79" s="965"/>
      <c r="K79" s="122"/>
      <c r="L79" s="968"/>
      <c r="M79" s="1286"/>
      <c r="N79" s="945"/>
      <c r="O79" s="156"/>
      <c r="P79" s="921"/>
      <c r="Q79" s="1286"/>
      <c r="R79" s="963"/>
      <c r="S79" s="942"/>
      <c r="T79" s="925">
        <f t="shared" si="11"/>
        <v>0</v>
      </c>
    </row>
    <row r="80" spans="1:20" ht="16.5">
      <c r="A80" s="1283"/>
      <c r="B80" s="178"/>
      <c r="C80" s="178"/>
      <c r="D80" s="969"/>
      <c r="E80" s="1536"/>
      <c r="F80" s="13"/>
      <c r="G80" s="964"/>
      <c r="H80" s="921"/>
      <c r="I80" s="1347"/>
      <c r="J80" s="13"/>
      <c r="K80" s="122"/>
      <c r="L80" s="968"/>
      <c r="M80" s="1286"/>
      <c r="N80" s="945"/>
      <c r="O80" s="156"/>
      <c r="P80" s="921"/>
      <c r="Q80" s="1286"/>
      <c r="R80" s="963"/>
      <c r="S80" s="942"/>
      <c r="T80" s="925">
        <f t="shared" si="11"/>
        <v>0</v>
      </c>
    </row>
    <row r="81" spans="1:20" ht="16.5">
      <c r="A81" s="1283"/>
      <c r="B81" s="1006"/>
      <c r="C81" s="10"/>
      <c r="D81" s="968"/>
      <c r="E81" s="1536"/>
      <c r="F81" s="1006"/>
      <c r="G81" s="10"/>
      <c r="H81" s="921"/>
      <c r="I81" s="1347"/>
      <c r="J81" s="1006"/>
      <c r="K81" s="17"/>
      <c r="L81" s="968"/>
      <c r="M81" s="1286"/>
      <c r="N81" s="1007"/>
      <c r="O81" s="971"/>
      <c r="P81" s="921"/>
      <c r="Q81" s="1286"/>
      <c r="R81" s="945"/>
      <c r="S81" s="12"/>
      <c r="T81" s="925">
        <f t="shared" si="11"/>
        <v>0</v>
      </c>
    </row>
    <row r="82" spans="1:20" ht="16.5">
      <c r="A82" s="1283"/>
      <c r="B82" s="17"/>
      <c r="C82" s="16"/>
      <c r="D82" s="968"/>
      <c r="E82" s="1536"/>
      <c r="F82" s="17"/>
      <c r="G82" s="16"/>
      <c r="H82" s="921"/>
      <c r="I82" s="1347"/>
      <c r="J82" s="17"/>
      <c r="K82" s="972"/>
      <c r="L82" s="968"/>
      <c r="M82" s="1286"/>
      <c r="N82" s="17"/>
      <c r="O82" s="10"/>
      <c r="P82" s="921"/>
      <c r="Q82" s="1286"/>
      <c r="R82" s="17"/>
      <c r="S82" s="20"/>
      <c r="T82" s="925">
        <f t="shared" si="11"/>
        <v>0</v>
      </c>
    </row>
    <row r="83" spans="1:20" ht="16.5">
      <c r="A83" s="1283"/>
      <c r="B83" s="13"/>
      <c r="C83" s="10"/>
      <c r="D83" s="968"/>
      <c r="E83" s="1536"/>
      <c r="F83" s="13"/>
      <c r="G83" s="10"/>
      <c r="H83" s="921"/>
      <c r="I83" s="1347"/>
      <c r="J83" s="13"/>
      <c r="K83" s="17"/>
      <c r="L83" s="968"/>
      <c r="M83" s="1286"/>
      <c r="N83" s="13"/>
      <c r="O83" s="10"/>
      <c r="P83" s="921"/>
      <c r="Q83" s="1286"/>
      <c r="R83" s="13"/>
      <c r="S83" s="10"/>
      <c r="T83" s="973"/>
    </row>
    <row r="84" spans="1:20" ht="16.5">
      <c r="A84" s="1284"/>
      <c r="B84" s="974" t="s">
        <v>955</v>
      </c>
      <c r="C84" s="936">
        <f>SUM(C76:C83)</f>
        <v>38.5</v>
      </c>
      <c r="D84" s="19">
        <f>SUM(D76:D83)</f>
        <v>0</v>
      </c>
      <c r="E84" s="1537"/>
      <c r="F84" s="974" t="s">
        <v>955</v>
      </c>
      <c r="G84" s="936">
        <f>SUM(G76:G83)</f>
        <v>38</v>
      </c>
      <c r="H84" s="19">
        <f>SUM(H76:H83)</f>
        <v>0</v>
      </c>
      <c r="I84" s="1349"/>
      <c r="J84" s="974" t="s">
        <v>955</v>
      </c>
      <c r="K84" s="937">
        <f>SUM(K76:K83)</f>
        <v>0</v>
      </c>
      <c r="L84" s="19">
        <f>SUM(L76:L83)</f>
        <v>0</v>
      </c>
      <c r="M84" s="1287"/>
      <c r="N84" s="974" t="s">
        <v>955</v>
      </c>
      <c r="O84" s="936">
        <f>SUM(O76:O83)</f>
        <v>40</v>
      </c>
      <c r="P84" s="19">
        <f>SUM(P76:P83)</f>
        <v>0.11</v>
      </c>
      <c r="Q84" s="1287"/>
      <c r="R84" s="974" t="s">
        <v>955</v>
      </c>
      <c r="S84" s="936">
        <f>SUM(S76:S83)</f>
        <v>0</v>
      </c>
      <c r="T84" s="103">
        <f>SUM(T76:T83)</f>
        <v>0</v>
      </c>
    </row>
    <row r="85" spans="1:20" ht="16.5">
      <c r="A85" s="975"/>
      <c r="B85" s="927" t="s">
        <v>1069</v>
      </c>
      <c r="C85" s="927"/>
      <c r="D85" s="976"/>
      <c r="E85" s="977"/>
      <c r="F85" s="927"/>
      <c r="G85" s="927"/>
      <c r="H85" s="927"/>
      <c r="I85" s="979"/>
      <c r="J85" s="927"/>
      <c r="K85" s="927"/>
      <c r="L85" s="980"/>
      <c r="M85" s="977"/>
      <c r="N85" s="927" t="s">
        <v>1069</v>
      </c>
      <c r="O85" s="927"/>
      <c r="P85" s="976"/>
      <c r="Q85" s="927"/>
      <c r="R85" s="927"/>
      <c r="S85" s="927"/>
      <c r="T85" s="981"/>
    </row>
    <row r="86" spans="1:20" ht="16.5" customHeight="1">
      <c r="A86" s="1291" t="s">
        <v>1026</v>
      </c>
      <c r="B86" s="24" t="s">
        <v>1027</v>
      </c>
      <c r="C86" s="24"/>
      <c r="D86" s="982">
        <v>4.5</v>
      </c>
      <c r="E86" s="1280" t="s">
        <v>1026</v>
      </c>
      <c r="F86" s="24" t="s">
        <v>1027</v>
      </c>
      <c r="G86" s="24"/>
      <c r="H86" s="982">
        <v>4.8</v>
      </c>
      <c r="I86" s="1533" t="s">
        <v>1026</v>
      </c>
      <c r="J86" s="24" t="s">
        <v>1027</v>
      </c>
      <c r="K86" s="24"/>
      <c r="L86" s="982">
        <v>4.5</v>
      </c>
      <c r="M86" s="1280" t="s">
        <v>1026</v>
      </c>
      <c r="N86" s="24" t="s">
        <v>1027</v>
      </c>
      <c r="O86" s="24"/>
      <c r="P86" s="982">
        <v>5</v>
      </c>
      <c r="Q86" s="1280" t="s">
        <v>1026</v>
      </c>
      <c r="R86" s="24" t="s">
        <v>1027</v>
      </c>
      <c r="S86" s="24"/>
      <c r="T86" s="983">
        <v>4.5</v>
      </c>
    </row>
    <row r="87" spans="1:20" ht="16.5">
      <c r="A87" s="1291"/>
      <c r="B87" s="24" t="s">
        <v>1070</v>
      </c>
      <c r="C87" s="24"/>
      <c r="D87" s="982">
        <v>1.8</v>
      </c>
      <c r="E87" s="1280"/>
      <c r="F87" s="24" t="s">
        <v>1070</v>
      </c>
      <c r="G87" s="24"/>
      <c r="H87" s="982">
        <v>2</v>
      </c>
      <c r="I87" s="1533"/>
      <c r="J87" s="24" t="s">
        <v>1070</v>
      </c>
      <c r="K87" s="24"/>
      <c r="L87" s="982">
        <v>2</v>
      </c>
      <c r="M87" s="1280"/>
      <c r="N87" s="24" t="s">
        <v>1070</v>
      </c>
      <c r="O87" s="24"/>
      <c r="P87" s="982">
        <v>2</v>
      </c>
      <c r="Q87" s="1280"/>
      <c r="R87" s="24" t="s">
        <v>1070</v>
      </c>
      <c r="S87" s="24"/>
      <c r="T87" s="983">
        <v>2.4</v>
      </c>
    </row>
    <row r="88" spans="1:20" ht="16.5">
      <c r="A88" s="1291"/>
      <c r="B88" s="24" t="s">
        <v>1071</v>
      </c>
      <c r="C88" s="24"/>
      <c r="D88" s="982">
        <v>1.8</v>
      </c>
      <c r="E88" s="1280"/>
      <c r="F88" s="24" t="s">
        <v>1071</v>
      </c>
      <c r="G88" s="24"/>
      <c r="H88" s="982">
        <v>2</v>
      </c>
      <c r="I88" s="1533"/>
      <c r="J88" s="24" t="s">
        <v>1071</v>
      </c>
      <c r="K88" s="24"/>
      <c r="L88" s="982">
        <v>1.8</v>
      </c>
      <c r="M88" s="1280"/>
      <c r="N88" s="24" t="s">
        <v>1071</v>
      </c>
      <c r="O88" s="24"/>
      <c r="P88" s="982">
        <v>1.8</v>
      </c>
      <c r="Q88" s="1280"/>
      <c r="R88" s="24" t="s">
        <v>1071</v>
      </c>
      <c r="S88" s="24"/>
      <c r="T88" s="983">
        <v>2</v>
      </c>
    </row>
    <row r="89" spans="1:20" ht="16.5">
      <c r="A89" s="1291"/>
      <c r="B89" s="24" t="s">
        <v>1072</v>
      </c>
      <c r="C89" s="24"/>
      <c r="D89" s="982">
        <v>2.7</v>
      </c>
      <c r="E89" s="1280"/>
      <c r="F89" s="24" t="s">
        <v>1072</v>
      </c>
      <c r="G89" s="24"/>
      <c r="H89" s="982">
        <v>2.8</v>
      </c>
      <c r="I89" s="1533"/>
      <c r="J89" s="24" t="s">
        <v>1072</v>
      </c>
      <c r="K89" s="24"/>
      <c r="L89" s="982">
        <v>2.9</v>
      </c>
      <c r="M89" s="1280"/>
      <c r="N89" s="24" t="s">
        <v>1072</v>
      </c>
      <c r="O89" s="24"/>
      <c r="P89" s="982">
        <v>2.8</v>
      </c>
      <c r="Q89" s="1280"/>
      <c r="R89" s="24" t="s">
        <v>1072</v>
      </c>
      <c r="S89" s="24"/>
      <c r="T89" s="983">
        <v>2.5</v>
      </c>
    </row>
    <row r="90" spans="1:20" ht="16.5">
      <c r="A90" s="1291"/>
      <c r="B90" s="24" t="s">
        <v>687</v>
      </c>
      <c r="C90" s="24"/>
      <c r="D90" s="984">
        <v>1</v>
      </c>
      <c r="E90" s="1280"/>
      <c r="F90" s="24" t="s">
        <v>687</v>
      </c>
      <c r="G90" s="24"/>
      <c r="H90" s="984">
        <v>0</v>
      </c>
      <c r="I90" s="1533"/>
      <c r="J90" s="24" t="s">
        <v>687</v>
      </c>
      <c r="K90" s="24"/>
      <c r="L90" s="984">
        <v>0</v>
      </c>
      <c r="M90" s="1280"/>
      <c r="N90" s="24" t="s">
        <v>687</v>
      </c>
      <c r="O90" s="24"/>
      <c r="P90" s="984">
        <v>1</v>
      </c>
      <c r="Q90" s="1280"/>
      <c r="R90" s="24" t="s">
        <v>687</v>
      </c>
      <c r="S90" s="24"/>
      <c r="T90" s="985">
        <v>0</v>
      </c>
    </row>
    <row r="91" spans="1:20" ht="17.25" thickBot="1">
      <c r="A91" s="1292"/>
      <c r="B91" s="107" t="s">
        <v>689</v>
      </c>
      <c r="C91" s="107"/>
      <c r="D91" s="986">
        <f>D86*70+D88*25+D90*60+D87*83+D89*45</f>
        <v>690.9</v>
      </c>
      <c r="E91" s="1281"/>
      <c r="F91" s="107" t="s">
        <v>689</v>
      </c>
      <c r="G91" s="107"/>
      <c r="H91" s="986">
        <f>H86*70+H88*25+H90*60+H87*83+H89*45</f>
        <v>678</v>
      </c>
      <c r="I91" s="1534"/>
      <c r="J91" s="107" t="s">
        <v>689</v>
      </c>
      <c r="K91" s="107"/>
      <c r="L91" s="986">
        <f>L86*70+L88*25+L90*60+L87*83+L89*45</f>
        <v>656.5</v>
      </c>
      <c r="M91" s="1281"/>
      <c r="N91" s="107" t="s">
        <v>689</v>
      </c>
      <c r="O91" s="107"/>
      <c r="P91" s="986">
        <f>P86*70+P88*25+P90*60+P87*83+P89*45</f>
        <v>747</v>
      </c>
      <c r="Q91" s="1281"/>
      <c r="R91" s="107" t="s">
        <v>689</v>
      </c>
      <c r="S91" s="107"/>
      <c r="T91" s="987">
        <f>T86*70+T88*25+T90*60+T87*83+T89*45</f>
        <v>676.7</v>
      </c>
    </row>
    <row r="92" spans="1:20" ht="16.5">
      <c r="A92" s="745" t="s">
        <v>2</v>
      </c>
      <c r="B92" s="717"/>
      <c r="C92" s="718"/>
      <c r="D92" s="718"/>
      <c r="E92" s="718"/>
      <c r="F92" s="719"/>
      <c r="G92" s="719"/>
      <c r="H92" s="719"/>
      <c r="I92" s="988"/>
      <c r="J92" s="721"/>
      <c r="K92" s="720"/>
      <c r="L92" s="721"/>
      <c r="M92" s="720"/>
      <c r="N92" s="720"/>
      <c r="O92" s="720"/>
      <c r="P92" s="722"/>
      <c r="Q92" s="140"/>
      <c r="R92" s="141"/>
      <c r="S92" s="141"/>
      <c r="T92" s="141"/>
    </row>
    <row r="93" spans="1:20" ht="16.5">
      <c r="A93" s="746"/>
      <c r="B93" s="727" t="s">
        <v>13</v>
      </c>
      <c r="C93" s="727"/>
      <c r="D93" s="747"/>
      <c r="E93" s="747"/>
      <c r="F93" s="748"/>
      <c r="G93" s="748"/>
      <c r="H93" s="749"/>
      <c r="I93" s="997"/>
      <c r="J93" s="727" t="s">
        <v>1035</v>
      </c>
      <c r="K93" s="749"/>
      <c r="L93" s="143"/>
      <c r="M93" s="137"/>
      <c r="N93" s="138"/>
      <c r="O93" s="139"/>
      <c r="P93" s="751"/>
      <c r="Q93" s="746" t="s">
        <v>15</v>
      </c>
      <c r="R93" s="142"/>
      <c r="S93" s="142"/>
      <c r="T93" s="142"/>
    </row>
  </sheetData>
  <sheetProtection/>
  <mergeCells count="74">
    <mergeCell ref="A76:A84"/>
    <mergeCell ref="E76:E84"/>
    <mergeCell ref="I76:I84"/>
    <mergeCell ref="M76:M84"/>
    <mergeCell ref="Q76:Q84"/>
    <mergeCell ref="A86:A91"/>
    <mergeCell ref="E86:E91"/>
    <mergeCell ref="I86:I91"/>
    <mergeCell ref="M86:M91"/>
    <mergeCell ref="Q86:Q91"/>
    <mergeCell ref="A62:A69"/>
    <mergeCell ref="E62:E69"/>
    <mergeCell ref="I62:I69"/>
    <mergeCell ref="M62:M69"/>
    <mergeCell ref="Q62:Q69"/>
    <mergeCell ref="A70:A75"/>
    <mergeCell ref="E70:E75"/>
    <mergeCell ref="I70:I75"/>
    <mergeCell ref="M70:M75"/>
    <mergeCell ref="Q70:Q75"/>
    <mergeCell ref="A48:T48"/>
    <mergeCell ref="A49:A54"/>
    <mergeCell ref="B49:D49"/>
    <mergeCell ref="E49:E54"/>
    <mergeCell ref="F49:H49"/>
    <mergeCell ref="I49:I51"/>
    <mergeCell ref="R49:T49"/>
    <mergeCell ref="I52:I61"/>
    <mergeCell ref="A55:A61"/>
    <mergeCell ref="E55:E61"/>
    <mergeCell ref="M55:M61"/>
    <mergeCell ref="Q55:Q61"/>
    <mergeCell ref="J49:L49"/>
    <mergeCell ref="M49:M54"/>
    <mergeCell ref="N49:P49"/>
    <mergeCell ref="Q49:Q54"/>
    <mergeCell ref="M15:M22"/>
    <mergeCell ref="Q15:Q22"/>
    <mergeCell ref="A29:A37"/>
    <mergeCell ref="E29:E37"/>
    <mergeCell ref="I29:I37"/>
    <mergeCell ref="M29:M37"/>
    <mergeCell ref="Q29:Q37"/>
    <mergeCell ref="J31:L31"/>
    <mergeCell ref="J32:L32"/>
    <mergeCell ref="A1:T1"/>
    <mergeCell ref="A2:A7"/>
    <mergeCell ref="B2:D2"/>
    <mergeCell ref="E2:E7"/>
    <mergeCell ref="F2:H2"/>
    <mergeCell ref="A39:A44"/>
    <mergeCell ref="E39:E44"/>
    <mergeCell ref="I39:I44"/>
    <mergeCell ref="M39:M44"/>
    <mergeCell ref="Q39:Q44"/>
    <mergeCell ref="R2:T2"/>
    <mergeCell ref="I5:I14"/>
    <mergeCell ref="A23:A28"/>
    <mergeCell ref="E23:E28"/>
    <mergeCell ref="I23:I28"/>
    <mergeCell ref="M23:M28"/>
    <mergeCell ref="Q23:Q28"/>
    <mergeCell ref="A15:A22"/>
    <mergeCell ref="E15:E22"/>
    <mergeCell ref="I15:I22"/>
    <mergeCell ref="A8:A14"/>
    <mergeCell ref="E8:E14"/>
    <mergeCell ref="M8:M14"/>
    <mergeCell ref="Q8:Q14"/>
    <mergeCell ref="I2:I4"/>
    <mergeCell ref="J2:L2"/>
    <mergeCell ref="M2:M7"/>
    <mergeCell ref="N2:P2"/>
    <mergeCell ref="Q2:Q7"/>
  </mergeCells>
  <printOptions horizontalCentered="1" verticalCentered="1"/>
  <pageMargins left="0.2362204724409449" right="0.2362204724409449" top="0.4724409448818898" bottom="0.4724409448818898" header="0.31496062992125984" footer="0.31496062992125984"/>
  <pageSetup fitToHeight="0" horizontalDpi="600" verticalDpi="600" orientation="landscape" paperSize="9" scale="68" r:id="rId1"/>
  <headerFooter alignWithMargins="0">
    <oddHeader>&amp;L       客戶:桃園縣大竹.新莊國民小學  電話:03-3232917  傳真:03-3233710&amp;C軒泰營養師:溫悅柔 0936505831   03-4200919#253</oddHeader>
    <oddFooter xml:space="preserve">&amp;L                                           菜單設計: 軒泰食品  溫悅柔營養師&amp;C學校營養師:                                      校長: </oddFooter>
  </headerFooter>
  <rowBreaks count="1" manualBreakCount="1"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stsdc</dc:creator>
  <cp:keywords/>
  <dc:description/>
  <cp:lastModifiedBy>User</cp:lastModifiedBy>
  <cp:lastPrinted>2022-02-24T01:58:56Z</cp:lastPrinted>
  <dcterms:created xsi:type="dcterms:W3CDTF">2014-12-17T02:53:55Z</dcterms:created>
  <dcterms:modified xsi:type="dcterms:W3CDTF">2022-02-24T01:58:58Z</dcterms:modified>
  <cp:category/>
  <cp:version/>
  <cp:contentType/>
  <cp:contentStatus/>
</cp:coreProperties>
</file>